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razon de Cacao\"/>
    </mc:Choice>
  </mc:AlternateContent>
  <xr:revisionPtr revIDLastSave="0" documentId="8_{1EF0E6C8-6CB7-4BC9-A3FF-68BD373D2EF4}" xr6:coauthVersionLast="47" xr6:coauthVersionMax="47" xr10:uidLastSave="{00000000-0000-0000-0000-000000000000}"/>
  <bookViews>
    <workbookView xWindow="-110" yWindow="-110" windowWidth="38620" windowHeight="21100" xr2:uid="{9FFE57DD-B08A-4E6B-B9C6-895B5C8FC754}"/>
  </bookViews>
  <sheets>
    <sheet name="2022 Costo de Cacao Seco" sheetId="1" r:id="rId1"/>
    <sheet name="Alle Lieferanten" sheetId="2" r:id="rId2"/>
    <sheet name="Kalkulation Bestellung Bohnen 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" i="1" l="1"/>
  <c r="Q3" i="1"/>
  <c r="R3" i="1"/>
  <c r="R2" i="1"/>
  <c r="F26" i="1"/>
  <c r="F21" i="3"/>
  <c r="E92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5" i="2"/>
  <c r="F24" i="2"/>
  <c r="F18" i="2"/>
  <c r="F17" i="2"/>
  <c r="F11" i="2"/>
  <c r="F10" i="2"/>
  <c r="F9" i="2"/>
  <c r="G7" i="2"/>
  <c r="F7" i="2"/>
  <c r="F87" i="2" s="1"/>
  <c r="G87" i="2" s="1"/>
  <c r="K2" i="1"/>
  <c r="D15" i="1"/>
  <c r="D27" i="1" s="1"/>
  <c r="D33" i="1" s="1"/>
  <c r="K17" i="1"/>
  <c r="D50" i="1"/>
  <c r="F21" i="1"/>
  <c r="G21" i="1" s="1"/>
  <c r="E21" i="1"/>
  <c r="F36" i="1"/>
  <c r="E36" i="1"/>
  <c r="G26" i="1"/>
  <c r="E26" i="1"/>
  <c r="H18" i="1"/>
  <c r="E18" i="1"/>
  <c r="F30" i="1"/>
  <c r="E30" i="1"/>
  <c r="F38" i="1"/>
  <c r="G38" i="1" s="1"/>
  <c r="E38" i="1"/>
  <c r="F32" i="1"/>
  <c r="G32" i="1" s="1"/>
  <c r="F31" i="1"/>
  <c r="G31" i="1" s="1"/>
  <c r="H31" i="1" s="1"/>
  <c r="E31" i="1"/>
  <c r="E32" i="1"/>
  <c r="F18" i="1"/>
  <c r="G18" i="1" s="1"/>
  <c r="E15" i="1"/>
  <c r="G36" i="1" l="1"/>
  <c r="H36" i="1" s="1"/>
  <c r="G44" i="1"/>
  <c r="D12" i="1"/>
  <c r="D13" i="1"/>
  <c r="H32" i="1"/>
  <c r="H38" i="1"/>
  <c r="G30" i="1"/>
  <c r="H30" i="1" s="1"/>
  <c r="H15" i="1"/>
  <c r="F15" i="1"/>
  <c r="G15" i="1" l="1"/>
  <c r="D41" i="1"/>
  <c r="F41" i="1" s="1"/>
  <c r="F33" i="1"/>
  <c r="F27" i="1"/>
  <c r="E27" i="1"/>
  <c r="G27" i="1" l="1"/>
  <c r="E41" i="1"/>
  <c r="E33" i="1"/>
  <c r="G33" i="1" l="1"/>
  <c r="H27" i="1"/>
  <c r="G41" i="1" l="1"/>
  <c r="H41" i="1" s="1"/>
  <c r="H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tc={55880224-87BF-48CC-8D1E-3552F9EC80C8}</author>
    <author>tc={B56F8CD7-D56E-4587-97CA-5039A79F927D}</author>
    <author>tc={77DD900F-522D-4D36-8DA1-F1E33C53EFC6}</author>
    <author>tc={916990E4-AD0D-4B9C-90AB-56DCA33CB575}</author>
  </authors>
  <commentList>
    <comment ref="D12" authorId="0" shapeId="0" xr:uid="{55880224-87BF-48CC-8D1E-3552F9EC80C8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Das wäre dann der Preis an den Bauern pro Libra, was rechne ich da falsch?
</t>
      </text>
    </comment>
    <comment ref="D13" authorId="1" shapeId="0" xr:uid="{B56F8CD7-D56E-4587-97CA-5039A79F927D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Das wäre dann der Preis an den Bauern pro Libra, was rechne ich da falsch?
</t>
      </text>
    </comment>
    <comment ref="G27" authorId="2" shapeId="0" xr:uid="{77DD900F-522D-4D36-8DA1-F1E33C53EFC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Ok, sieht man auch auf ppt!</t>
      </text>
    </comment>
    <comment ref="F41" authorId="3" shapeId="0" xr:uid="{916990E4-AD0D-4B9C-90AB-56DCA33CB575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Der niedrigste VK Preis/kg Bohnen (MM, Karl Köck, Vanilla Mexiko, Urs, Karuna (?))</t>
      </text>
    </comment>
  </commentList>
</comments>
</file>

<file path=xl/sharedStrings.xml><?xml version="1.0" encoding="utf-8"?>
<sst xmlns="http://schemas.openxmlformats.org/spreadsheetml/2006/main" count="193" uniqueCount="149">
  <si>
    <t>1 Libra</t>
  </si>
  <si>
    <t>in Kg</t>
  </si>
  <si>
    <t>1 Kg</t>
  </si>
  <si>
    <t>in Libra</t>
  </si>
  <si>
    <t>Wechselkurs 03.08.22</t>
  </si>
  <si>
    <t>Importante: El precio es por KG Cacao secado !</t>
  </si>
  <si>
    <t>Precio agricultor 1kg baba</t>
  </si>
  <si>
    <t>Precio para el agricultor 1 libra baba</t>
  </si>
  <si>
    <t>Begriffsklärung wichtig, momentan unklar:
- cacao en baba (nasser cacao, aus der Pulpa rausgeholt, ungewaschen?) Andreas: Richtig
- cacao secado (vom Bauer getrockneter cacao, aus der Pulpa rausgeholt u getrocknet oder wir bekommen nur nassen Cacao direkt vom Bauern, oder?Immer ungewaschen oder gewaschen u damit ohne Reste der Pulpa? Andreas: Kakao Secado ist die Bohne nach verlassen des Fermentationszentrums
- almendra de cacao (das ist der fermentierte, getrocknete Kakao, die rohe Bohne, die in HH ankommt)? Andreas: Almendra habe ich noch nicht benutzt und kenne ich nicht</t>
  </si>
  <si>
    <t xml:space="preserve"> </t>
  </si>
  <si>
    <t>GTQ</t>
  </si>
  <si>
    <t>USD</t>
  </si>
  <si>
    <t>EUR</t>
  </si>
  <si>
    <t>Costes para todas las toneladas per ano EUR</t>
  </si>
  <si>
    <t>Costes para todas las toneladas per ano GTQ</t>
  </si>
  <si>
    <t xml:space="preserve">Variables: </t>
  </si>
  <si>
    <t>Libras para 1Kg secado necessario</t>
  </si>
  <si>
    <t>Das heisst, man braucht für 1 kg trockene Kakaobohnen ca 6,61 libras nassen Kakao.</t>
  </si>
  <si>
    <t>Das ist der Preis, den der Kakaofarmer (zB Lorenzo) bekommt für 1 Libra nassen Kakao (dh direkt von der Frucht entfernt und nicht gewaschen, richtig?) Antwort Andreas: Ja, dass stimmt.</t>
  </si>
  <si>
    <t>Volumen de exportación previsto en 2022 (Metric Ton)</t>
  </si>
  <si>
    <t>Promedio Cosecha en baba - libra (1 Hectario)</t>
  </si>
  <si>
    <t>Das heisst, 1 Hektar Land erzeugen ca 3500 kg nasse Kakaobohnen?</t>
  </si>
  <si>
    <t>Das war eine grobe Annahme. Das werden wir jetzt verifizieren</t>
  </si>
  <si>
    <t>USD - GTQ</t>
  </si>
  <si>
    <t>EUR - GTQ</t>
  </si>
  <si>
    <t>Was heisst "secado en baba"? Secado ist getrocknet u baba ist nass, oder? Welche Bohnen sind denn gemeint- die nassen oder getrockneten? Andreas Ab Zeile 15 rechnen und betrachten wir nur noch KG (Also hier trocken in KG)</t>
  </si>
  <si>
    <t>Betrag, den der Farmer pro Kg bekommt, richtig?
Wie kommst du auf den Preis, der Bauer bekommt doch 4,25/libra?</t>
  </si>
  <si>
    <t>Für ein KG trockene Bohnen benötigt man im Schnitt die Menge aus K5. Hier 6.61 Libra pro KG trockener Kakao</t>
  </si>
  <si>
    <t>Precio para 1Kg secado en baba</t>
  </si>
  <si>
    <t>Einkauf Kakao von den Farmern</t>
  </si>
  <si>
    <t xml:space="preserve">Fuer wen gelten die Preise fuer 1 kg "secado en baba"? Farmer?  Andreas: Umgerechnet auf 1 KG trockenen Kakao bekommt der Farmer das was in Zelle D15 steht. </t>
  </si>
  <si>
    <t>Un Libra</t>
  </si>
  <si>
    <t>Hier fehlt die Masseinheit. 1 Libra sind was? Andreas: Das was in Zeile K16 steht. 453 Gramm</t>
  </si>
  <si>
    <t>Umrechnung Libra in KG</t>
  </si>
  <si>
    <t>La Fermentation</t>
  </si>
  <si>
    <t xml:space="preserve">Kosten Fermentation </t>
  </si>
  <si>
    <t>Garantia de calidad I</t>
  </si>
  <si>
    <t>Abrir la fruta del cacao</t>
  </si>
  <si>
    <t>Documentacion technica (Certification Organico - Costo - y mas)</t>
  </si>
  <si>
    <t>Kosten Organische Certifizierung</t>
  </si>
  <si>
    <t>La Fermentacion</t>
  </si>
  <si>
    <t>El Secado</t>
  </si>
  <si>
    <t>Garantia de calidad II (Clasificar a mano los granos de cacao)</t>
  </si>
  <si>
    <t>El empaquetamiento</t>
  </si>
  <si>
    <t>Las ganancias  dokeshi kakaw guatemala</t>
  </si>
  <si>
    <t>Precio para 1Kg  Cacao Secado</t>
  </si>
  <si>
    <t>El Transporte</t>
  </si>
  <si>
    <t>Del campo a la granja del centro fermentacion</t>
  </si>
  <si>
    <t>Centro de fermentation de Puerto (Guatemala)</t>
  </si>
  <si>
    <t>Hier fehlt der Transport zum Puerto von Guatemala / wie heisst der Puerto? Andreas: Puerto Barios heist der Puerto. Und der Preis beträgt für 10 Tonnen das was in Zelle G31 Steht. Wir haben einen besseren Preis bekommen. Ca. 300 Euro</t>
  </si>
  <si>
    <t>Puerto Guatemala de Hamburgo</t>
  </si>
  <si>
    <t>Erhöht sich nach dem Angebot von Kühne und Nagel um ca. 450 Euro.</t>
  </si>
  <si>
    <t>Precio para 1Kg  (almendra de cacao)</t>
  </si>
  <si>
    <t>Kosten Kakao in Hamburg</t>
  </si>
  <si>
    <t>Actividades para vender el cacao (Alemania)</t>
  </si>
  <si>
    <t xml:space="preserve">El Marketing / Cost de operation </t>
  </si>
  <si>
    <t>Betrag so angesetzt, damit die Bohnenkosten auf ca 6,50EUR pro Kg rauskommen. Nicht beim Gewinn/ Verlust berücksichtigen.</t>
  </si>
  <si>
    <t>Transport de la cliente</t>
  </si>
  <si>
    <t>La ganancias dokeshi</t>
  </si>
  <si>
    <t xml:space="preserve">Precio final para el cliente en Europa/ Costo </t>
  </si>
  <si>
    <t>Umsatz für den B2B Kunden</t>
  </si>
  <si>
    <t>Geplanter Gewinn in ppt 2022</t>
  </si>
  <si>
    <t>Wechselkurs GTQ zum Euro</t>
  </si>
  <si>
    <t>Datum</t>
  </si>
  <si>
    <t>Lieferant</t>
  </si>
  <si>
    <t>Menge in Baba nach drei Stunden (in Libra)</t>
  </si>
  <si>
    <t>Preis/Libra</t>
  </si>
  <si>
    <t>Total GTQ</t>
  </si>
  <si>
    <t>Menge Kakao Seco in KG</t>
  </si>
  <si>
    <t>John Hutch</t>
  </si>
  <si>
    <t>Lorenzo &amp; Josefina</t>
  </si>
  <si>
    <t>Jamine</t>
  </si>
  <si>
    <t>Mario - Freund Alhan</t>
  </si>
  <si>
    <t>Chimulak</t>
  </si>
  <si>
    <t>Eucebio QuQul Caal</t>
  </si>
  <si>
    <t>Gloria Choc Choc</t>
  </si>
  <si>
    <t>Sebastian Chco Sub</t>
  </si>
  <si>
    <t>Francisco Zucul Chucul</t>
  </si>
  <si>
    <t>Cesario Chub Caal</t>
  </si>
  <si>
    <t>Gerardo Caal Quib</t>
  </si>
  <si>
    <t>Manuel Caal Choc</t>
  </si>
  <si>
    <t>Ignacio Che Call</t>
  </si>
  <si>
    <t>Vicente Call Coc</t>
  </si>
  <si>
    <t>Manuel Chrisostomo Chco Caal</t>
  </si>
  <si>
    <t>Pedro Tec Quib</t>
  </si>
  <si>
    <t>Juan Pop Tzi</t>
  </si>
  <si>
    <t>Samuel Choc Caal</t>
  </si>
  <si>
    <t>Josee Manuel Tista</t>
  </si>
  <si>
    <t>Mauricio Chub Caal</t>
  </si>
  <si>
    <t>Salantum</t>
  </si>
  <si>
    <t>Miguel Maguires</t>
  </si>
  <si>
    <t xml:space="preserve">Mario </t>
  </si>
  <si>
    <t>Vincente Maquin</t>
  </si>
  <si>
    <t>Eduardo Caal</t>
  </si>
  <si>
    <t>Domingo</t>
  </si>
  <si>
    <t>Jose Oliverio Martin</t>
  </si>
  <si>
    <t>Martin Tec Chub</t>
  </si>
  <si>
    <t>Greogorio Cal tec</t>
  </si>
  <si>
    <t>Oswaldo Caal Cac</t>
  </si>
  <si>
    <t>Lorenzo   Caal Cac</t>
  </si>
  <si>
    <t>Andres Tec</t>
  </si>
  <si>
    <t>Romeo Lukas Caal Coc</t>
  </si>
  <si>
    <t>Zoila Caal Cac</t>
  </si>
  <si>
    <t>Gumacino Caal Cac</t>
  </si>
  <si>
    <t>Josee Co Coohooj</t>
  </si>
  <si>
    <t>Macario Maquin</t>
  </si>
  <si>
    <t xml:space="preserve">Schon gezahlt </t>
  </si>
  <si>
    <t>Ernte I am  15.03.2022</t>
  </si>
  <si>
    <t>Ernte II am 30.03 und 31.03.2022</t>
  </si>
  <si>
    <t>Ernte III am 12 und 13.04.2022</t>
  </si>
  <si>
    <t>Betrag erwartet unter 5000 Euro. Abhängig von der aktuellen Ernte</t>
  </si>
  <si>
    <r>
      <t>Kunde  </t>
    </r>
    <r>
      <rPr>
        <sz val="14"/>
        <color rgb="FF000000"/>
        <rFont val="Calibri"/>
        <charset val="1"/>
      </rPr>
      <t>​</t>
    </r>
  </si>
  <si>
    <r>
      <t>Menge</t>
    </r>
    <r>
      <rPr>
        <sz val="14"/>
        <color rgb="FF000000"/>
        <rFont val="Calibri"/>
        <charset val="1"/>
      </rPr>
      <t>​</t>
    </r>
  </si>
  <si>
    <t>Fragen:</t>
  </si>
  <si>
    <t>Geplante Menge Kakaobohnen für 2022​</t>
  </si>
  <si>
    <r>
      <t>10 Tonnen</t>
    </r>
    <r>
      <rPr>
        <sz val="14"/>
        <color rgb="FF000000"/>
        <rFont val="Calibri"/>
        <charset val="1"/>
      </rPr>
      <t>​</t>
    </r>
  </si>
  <si>
    <t>Martin Mayer​</t>
  </si>
  <si>
    <t>KG</t>
  </si>
  <si>
    <t>Zotter?</t>
  </si>
  <si>
    <t>Kosten – Invest (Bohnen liegen bei Martin Mayer im Versandzentrum)​</t>
  </si>
  <si>
    <t>-46.000 Euro​</t>
  </si>
  <si>
    <r>
      <t>2019</t>
    </r>
    <r>
      <rPr>
        <sz val="14"/>
        <color rgb="FF000000"/>
        <rFont val="Calibri"/>
        <charset val="1"/>
      </rPr>
      <t>​</t>
    </r>
  </si>
  <si>
    <t>Wie errechnet sich Umsatz?</t>
  </si>
  <si>
    <t>Ziel-VK Bohnen / KG​</t>
  </si>
  <si>
    <r>
      <t>6.5 Euro</t>
    </r>
    <r>
      <rPr>
        <sz val="14"/>
        <color rgb="FF000000"/>
        <rFont val="Calibri"/>
        <charset val="1"/>
      </rPr>
      <t>​</t>
    </r>
  </si>
  <si>
    <r>
      <t>2020</t>
    </r>
    <r>
      <rPr>
        <sz val="14"/>
        <color rgb="FF000000"/>
        <rFont val="Calibri"/>
        <charset val="1"/>
      </rPr>
      <t>​</t>
    </r>
  </si>
  <si>
    <t>Was sind die Kosten???</t>
  </si>
  <si>
    <t>Marge dokeshi kakaw Guatemala​</t>
  </si>
  <si>
    <r>
      <t>7.000 Euro</t>
    </r>
    <r>
      <rPr>
        <sz val="14"/>
        <color rgb="FF000000"/>
        <rFont val="Calibri"/>
        <charset val="1"/>
      </rPr>
      <t>​</t>
    </r>
  </si>
  <si>
    <r>
      <t>2021</t>
    </r>
    <r>
      <rPr>
        <sz val="14"/>
        <color rgb="FF000000"/>
        <rFont val="Calibri"/>
        <charset val="1"/>
      </rPr>
      <t>​</t>
    </r>
  </si>
  <si>
    <t>2300kg für welche neuen schokolatiers?</t>
  </si>
  <si>
    <t>Marketing – Vertriebskosten Deckung​</t>
  </si>
  <si>
    <r>
      <t>3.500 Euro</t>
    </r>
    <r>
      <rPr>
        <sz val="14"/>
        <color rgb="FF000000"/>
        <rFont val="Calibri"/>
        <charset val="1"/>
      </rPr>
      <t>​</t>
    </r>
  </si>
  <si>
    <r>
      <t>2022 (geplant)</t>
    </r>
    <r>
      <rPr>
        <sz val="14"/>
        <color rgb="FF000000"/>
        <rFont val="Calibri"/>
        <charset val="1"/>
      </rPr>
      <t>​</t>
    </r>
  </si>
  <si>
    <t>Marge dokeshi Deutschland​</t>
  </si>
  <si>
    <r>
      <t>10.600 Euro</t>
    </r>
    <r>
      <rPr>
        <sz val="14"/>
        <color rgb="FF000000"/>
        <rFont val="Calibri"/>
        <charset val="1"/>
      </rPr>
      <t>​</t>
    </r>
  </si>
  <si>
    <r>
      <t>Vanilla &amp; Spices</t>
    </r>
    <r>
      <rPr>
        <sz val="14"/>
        <color rgb="FF000000"/>
        <rFont val="Calibri"/>
        <charset val="1"/>
      </rPr>
      <t>​</t>
    </r>
  </si>
  <si>
    <t>​</t>
  </si>
  <si>
    <t>Gesamtgewinn​</t>
  </si>
  <si>
    <r>
      <t>21.100 Euro</t>
    </r>
    <r>
      <rPr>
        <sz val="14"/>
        <color rgb="FF000000"/>
        <rFont val="Calibri"/>
        <charset val="1"/>
      </rPr>
      <t>​</t>
    </r>
  </si>
  <si>
    <r>
      <t>Karl Köck</t>
    </r>
    <r>
      <rPr>
        <sz val="14"/>
        <color rgb="FF000000"/>
        <rFont val="Calibri"/>
        <charset val="1"/>
      </rPr>
      <t>​</t>
    </r>
  </si>
  <si>
    <r>
      <t>Urs</t>
    </r>
    <r>
      <rPr>
        <sz val="14"/>
        <color rgb="FF000000"/>
        <rFont val="Calibri"/>
        <charset val="1"/>
      </rPr>
      <t>​</t>
    </r>
  </si>
  <si>
    <r>
      <t>Dokeshi Eigenverbrauch – Schokolade – Pures Mayaglück</t>
    </r>
    <r>
      <rPr>
        <sz val="14"/>
        <color rgb="FF000000"/>
        <rFont val="Calibri"/>
        <charset val="1"/>
      </rPr>
      <t>​</t>
    </r>
  </si>
  <si>
    <r>
      <t>2022 (Masse-Schokolsade-Nibs-Bohnen) geplant</t>
    </r>
    <r>
      <rPr>
        <sz val="14"/>
        <color rgb="FF000000"/>
        <rFont val="Calibri"/>
        <charset val="1"/>
      </rPr>
      <t>​</t>
    </r>
  </si>
  <si>
    <t>Summe geplant 2022 (über Zusagen verkauft)​</t>
  </si>
  <si>
    <r>
      <t>Neue Kunden (Chokoloaties, Wiederverkäufer)</t>
    </r>
    <r>
      <rPr>
        <sz val="14"/>
        <color rgb="FF000000"/>
        <rFont val="Calibri"/>
        <charset val="1"/>
      </rPr>
      <t>​</t>
    </r>
  </si>
  <si>
    <r>
      <t>2300 KG</t>
    </r>
    <r>
      <rPr>
        <sz val="14"/>
        <color rgb="FF000000"/>
        <rFont val="Calibri"/>
        <charset val="1"/>
      </rPr>
      <t>​</t>
    </r>
  </si>
  <si>
    <r>
      <t>Summe nur Bohnen Geschäft in 2022  (geplant)</t>
    </r>
    <r>
      <rPr>
        <sz val="14"/>
        <color rgb="FF000000"/>
        <rFont val="Calibri"/>
        <charset val="1"/>
      </rPr>
      <t>​</t>
    </r>
  </si>
  <si>
    <r>
      <t>10.000 KG (Umsatz 65.000 Euro)</t>
    </r>
    <r>
      <rPr>
        <sz val="14"/>
        <color rgb="FF000000"/>
        <rFont val="Calibri"/>
        <charset val="1"/>
      </rPr>
      <t>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</si>
</sst>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[$USD]"/>
    <numFmt numFmtId="165" formatCode="#,##0.00\ &quot;€&quot;"/>
    <numFmt numFmtId="166" formatCode="#,##0.00\ [$GTQ]"/>
    <numFmt numFmtId="167" formatCode="0.0000"/>
    <numFmt numFmtId="168" formatCode="#,##0.0000000000"/>
    <numFmt numFmtId="169" formatCode="#,##0.00000"/>
    <numFmt numFmtId="170" formatCode="#,##0.00\ [$EUR]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y"/>
      <family val="3"/>
    </font>
    <font>
      <b/>
      <sz val="11"/>
      <color theme="1"/>
      <name val="Cy"/>
      <family val="3"/>
    </font>
    <font>
      <sz val="20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4"/>
      <color theme="1"/>
      <name val="Cy"/>
      <family val="3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y"/>
      <family val="3"/>
    </font>
    <font>
      <sz val="11"/>
      <color rgb="FFFF0000"/>
      <name val="Cy"/>
      <family val="3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FF0000"/>
      <name val="Cy"/>
      <family val="3"/>
    </font>
    <font>
      <b/>
      <sz val="11"/>
      <color rgb="FFFF0000"/>
      <name val="Cy"/>
      <family val="3"/>
    </font>
    <font>
      <b/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0000"/>
      <name val="Calibri"/>
      <charset val="1"/>
    </font>
    <font>
      <sz val="14"/>
      <color rgb="FF000000"/>
      <name val="Calibri"/>
      <charset val="1"/>
    </font>
    <font>
      <b/>
      <sz val="14"/>
      <color rgb="FFFF0000"/>
      <name val="Calibri"/>
      <charset val="1"/>
    </font>
    <font>
      <b/>
      <sz val="14"/>
      <color rgb="FFC00000"/>
      <name val="Calibri"/>
      <charset val="1"/>
    </font>
    <font>
      <b/>
      <sz val="14"/>
      <color rgb="FFFFFFFF"/>
      <name val="Calibri"/>
      <charset val="1"/>
    </font>
    <font>
      <sz val="11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9EBF5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9" fontId="0" fillId="0" borderId="0" xfId="0" applyNumberFormat="1"/>
    <xf numFmtId="0" fontId="3" fillId="0" borderId="0" xfId="0" applyFont="1" applyAlignment="1">
      <alignment horizontal="left" wrapText="1"/>
    </xf>
    <xf numFmtId="165" fontId="1" fillId="0" borderId="0" xfId="0" applyNumberFormat="1" applyFont="1"/>
    <xf numFmtId="166" fontId="1" fillId="2" borderId="0" xfId="0" applyNumberFormat="1" applyFont="1" applyFill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left" wrapText="1"/>
    </xf>
    <xf numFmtId="0" fontId="7" fillId="2" borderId="0" xfId="0" applyFont="1" applyFill="1"/>
    <xf numFmtId="166" fontId="8" fillId="2" borderId="0" xfId="0" applyNumberFormat="1" applyFont="1" applyFill="1"/>
    <xf numFmtId="164" fontId="8" fillId="2" borderId="0" xfId="0" applyNumberFormat="1" applyFont="1" applyFill="1"/>
    <xf numFmtId="165" fontId="8" fillId="2" borderId="0" xfId="0" applyNumberFormat="1" applyFont="1" applyFill="1"/>
    <xf numFmtId="166" fontId="7" fillId="2" borderId="0" xfId="0" applyNumberFormat="1" applyFont="1" applyFill="1"/>
    <xf numFmtId="0" fontId="6" fillId="2" borderId="0" xfId="0" applyFont="1" applyFill="1"/>
    <xf numFmtId="0" fontId="10" fillId="0" borderId="0" xfId="0" applyFon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10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wrapText="1"/>
    </xf>
    <xf numFmtId="166" fontId="12" fillId="0" borderId="0" xfId="0" applyNumberFormat="1" applyFont="1" applyAlignment="1">
      <alignment wrapText="1"/>
    </xf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 applyAlignment="1">
      <alignment horizontal="right"/>
    </xf>
    <xf numFmtId="0" fontId="0" fillId="3" borderId="2" xfId="0" applyFill="1" applyBorder="1"/>
    <xf numFmtId="166" fontId="13" fillId="0" borderId="0" xfId="0" applyNumberFormat="1" applyFont="1"/>
    <xf numFmtId="0" fontId="14" fillId="0" borderId="0" xfId="0" applyFont="1" applyAlignment="1">
      <alignment wrapText="1"/>
    </xf>
    <xf numFmtId="165" fontId="12" fillId="0" borderId="0" xfId="0" applyNumberFormat="1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/>
    <xf numFmtId="0" fontId="16" fillId="0" borderId="0" xfId="0" applyFont="1" applyAlignment="1">
      <alignment wrapText="1"/>
    </xf>
    <xf numFmtId="0" fontId="17" fillId="2" borderId="0" xfId="0" applyFont="1" applyFill="1"/>
    <xf numFmtId="165" fontId="8" fillId="4" borderId="0" xfId="0" applyNumberFormat="1" applyFont="1" applyFill="1"/>
    <xf numFmtId="165" fontId="7" fillId="4" borderId="0" xfId="0" applyNumberFormat="1" applyFont="1" applyFill="1"/>
    <xf numFmtId="165" fontId="8" fillId="5" borderId="0" xfId="0" applyNumberFormat="1" applyFont="1" applyFill="1"/>
    <xf numFmtId="0" fontId="1" fillId="5" borderId="0" xfId="0" applyFont="1" applyFill="1" applyAlignment="1">
      <alignment wrapText="1"/>
    </xf>
    <xf numFmtId="165" fontId="1" fillId="5" borderId="0" xfId="0" applyNumberFormat="1" applyFont="1" applyFill="1"/>
    <xf numFmtId="0" fontId="2" fillId="6" borderId="0" xfId="0" applyFont="1" applyFill="1"/>
    <xf numFmtId="0" fontId="18" fillId="0" borderId="0" xfId="0" applyFont="1"/>
    <xf numFmtId="0" fontId="18" fillId="0" borderId="0" xfId="0" applyFont="1" applyAlignment="1">
      <alignment wrapText="1"/>
    </xf>
    <xf numFmtId="14" fontId="19" fillId="0" borderId="0" xfId="0" applyNumberFormat="1" applyFont="1"/>
    <xf numFmtId="0" fontId="19" fillId="0" borderId="0" xfId="0" applyFont="1"/>
    <xf numFmtId="0" fontId="20" fillId="0" borderId="0" xfId="0" applyFont="1"/>
    <xf numFmtId="166" fontId="20" fillId="0" borderId="0" xfId="0" applyNumberFormat="1" applyFont="1"/>
    <xf numFmtId="170" fontId="0" fillId="0" borderId="0" xfId="0" applyNumberFormat="1"/>
    <xf numFmtId="0" fontId="19" fillId="4" borderId="0" xfId="0" applyFont="1" applyFill="1"/>
    <xf numFmtId="0" fontId="0" fillId="4" borderId="0" xfId="0" applyFill="1"/>
    <xf numFmtId="166" fontId="20" fillId="4" borderId="0" xfId="0" applyNumberFormat="1" applyFont="1" applyFill="1"/>
    <xf numFmtId="170" fontId="20" fillId="4" borderId="0" xfId="0" applyNumberFormat="1" applyFont="1" applyFill="1"/>
    <xf numFmtId="0" fontId="21" fillId="7" borderId="1" xfId="0" applyFont="1" applyFill="1" applyBorder="1" applyAlignment="1">
      <alignment wrapText="1"/>
    </xf>
    <xf numFmtId="0" fontId="22" fillId="7" borderId="2" xfId="0" applyFont="1" applyFill="1" applyBorder="1" applyAlignment="1">
      <alignment wrapText="1"/>
    </xf>
    <xf numFmtId="165" fontId="21" fillId="7" borderId="1" xfId="0" quotePrefix="1" applyNumberFormat="1" applyFont="1" applyFill="1" applyBorder="1" applyAlignment="1">
      <alignment wrapText="1"/>
    </xf>
    <xf numFmtId="165" fontId="21" fillId="7" borderId="1" xfId="0" applyNumberFormat="1" applyFont="1" applyFill="1" applyBorder="1" applyAlignment="1">
      <alignment wrapText="1"/>
    </xf>
    <xf numFmtId="0" fontId="21" fillId="7" borderId="3" xfId="0" applyFont="1" applyFill="1" applyBorder="1" applyAlignment="1">
      <alignment wrapText="1"/>
    </xf>
    <xf numFmtId="0" fontId="21" fillId="7" borderId="4" xfId="0" applyFont="1" applyFill="1" applyBorder="1" applyAlignment="1">
      <alignment wrapText="1"/>
    </xf>
    <xf numFmtId="0" fontId="22" fillId="7" borderId="5" xfId="0" applyFont="1" applyFill="1" applyBorder="1" applyAlignment="1">
      <alignment wrapText="1"/>
    </xf>
    <xf numFmtId="0" fontId="22" fillId="7" borderId="6" xfId="0" applyFont="1" applyFill="1" applyBorder="1" applyAlignment="1">
      <alignment wrapText="1"/>
    </xf>
    <xf numFmtId="0" fontId="21" fillId="7" borderId="5" xfId="0" applyFont="1" applyFill="1" applyBorder="1" applyAlignment="1">
      <alignment wrapText="1"/>
    </xf>
    <xf numFmtId="0" fontId="21" fillId="7" borderId="6" xfId="0" applyFont="1" applyFill="1" applyBorder="1" applyAlignment="1">
      <alignment wrapText="1"/>
    </xf>
    <xf numFmtId="0" fontId="23" fillId="7" borderId="5" xfId="0" applyFont="1" applyFill="1" applyBorder="1" applyAlignment="1">
      <alignment wrapText="1"/>
    </xf>
    <xf numFmtId="0" fontId="24" fillId="7" borderId="5" xfId="0" applyFont="1" applyFill="1" applyBorder="1" applyAlignment="1">
      <alignment wrapText="1"/>
    </xf>
    <xf numFmtId="0" fontId="21" fillId="7" borderId="7" xfId="0" applyFont="1" applyFill="1" applyBorder="1" applyAlignment="1">
      <alignment wrapText="1"/>
    </xf>
    <xf numFmtId="0" fontId="21" fillId="7" borderId="8" xfId="0" applyFont="1" applyFill="1" applyBorder="1" applyAlignment="1">
      <alignment wrapText="1"/>
    </xf>
    <xf numFmtId="0" fontId="25" fillId="8" borderId="5" xfId="0" applyFont="1" applyFill="1" applyBorder="1" applyAlignment="1">
      <alignment wrapText="1"/>
    </xf>
    <xf numFmtId="0" fontId="25" fillId="8" borderId="6" xfId="0" applyFont="1" applyFill="1" applyBorder="1" applyAlignment="1">
      <alignment wrapText="1"/>
    </xf>
    <xf numFmtId="0" fontId="21" fillId="7" borderId="6" xfId="0" applyFont="1" applyFill="1" applyBorder="1" applyAlignment="1">
      <alignment horizontal="left" wrapText="1"/>
    </xf>
    <xf numFmtId="0" fontId="23" fillId="7" borderId="6" xfId="0" applyFont="1" applyFill="1" applyBorder="1" applyAlignment="1">
      <alignment horizontal="left" wrapText="1"/>
    </xf>
    <xf numFmtId="0" fontId="24" fillId="7" borderId="6" xfId="0" applyFont="1" applyFill="1" applyBorder="1" applyAlignment="1">
      <alignment horizontal="left" wrapText="1"/>
    </xf>
    <xf numFmtId="0" fontId="26" fillId="0" borderId="0" xfId="0" applyFont="1"/>
    <xf numFmtId="166" fontId="0" fillId="0" borderId="0" xfId="0" applyNumberFormat="1" applyAlignment="1">
      <alignment wrapText="1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ona Marszalek" id="{6209EED1-C2D1-40C6-AF60-F2833706BFF0}" userId="S::mona.marszalek@dokeshi.com::ce68639d-6d33-4aab-8f50-176be3eab37f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2" dT="2022-04-07T19:12:06.52" personId="{6209EED1-C2D1-40C6-AF60-F2833706BFF0}" id="{55880224-87BF-48CC-8D1E-3552F9EC80C8}">
    <text xml:space="preserve">Das wäre dann der Preis an den Bauern pro Libra, was rechne ich da falsch?
</text>
  </threadedComment>
  <threadedComment ref="D13" dT="2022-04-07T19:12:06.52" personId="{6209EED1-C2D1-40C6-AF60-F2833706BFF0}" id="{B56F8CD7-D56E-4587-97CA-5039A79F927D}">
    <text xml:space="preserve">Das wäre dann der Preis an den Bauern pro Libra, was rechne ich da falsch?
</text>
  </threadedComment>
  <threadedComment ref="G27" dT="2022-04-14T12:49:48.26" personId="{6209EED1-C2D1-40C6-AF60-F2833706BFF0}" id="{77DD900F-522D-4D36-8DA1-F1E33C53EFC6}">
    <text>Ok, sieht man auch auf ppt!</text>
  </threadedComment>
  <threadedComment ref="F41" dT="2022-04-14T12:51:46.84" personId="{6209EED1-C2D1-40C6-AF60-F2833706BFF0}" id="{916990E4-AD0D-4B9C-90AB-56DCA33CB575}">
    <text>Der niedrigste VK Preis/kg Bohnen (MM, Karl Köck, Vanilla Mexiko, Urs, Karuna (?))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0F40B-5FE8-4E01-B7B7-2352AA3C2FDE}">
  <dimension ref="B1:R51"/>
  <sheetViews>
    <sheetView tabSelected="1" topLeftCell="A8" zoomScale="90" zoomScaleNormal="90" workbookViewId="0">
      <selection activeCell="K13" sqref="K13"/>
    </sheetView>
  </sheetViews>
  <sheetFormatPr baseColWidth="10" defaultColWidth="11.453125" defaultRowHeight="20" x14ac:dyDescent="0.5"/>
  <cols>
    <col min="1" max="1" width="3.1796875" customWidth="1"/>
    <col min="2" max="2" width="53.453125" style="8" customWidth="1"/>
    <col min="3" max="3" width="2.54296875" style="19" customWidth="1"/>
    <col min="4" max="4" width="18" customWidth="1"/>
    <col min="5" max="5" width="16.1796875" customWidth="1"/>
    <col min="6" max="6" width="13.7265625" bestFit="1" customWidth="1"/>
    <col min="7" max="7" width="18.54296875" customWidth="1"/>
    <col min="8" max="8" width="21.453125" customWidth="1"/>
    <col min="9" max="9" width="3.1796875" customWidth="1"/>
    <col min="10" max="10" width="34.81640625" customWidth="1"/>
    <col min="11" max="11" width="9.54296875" customWidth="1"/>
    <col min="12" max="12" width="32" style="1" bestFit="1" customWidth="1"/>
  </cols>
  <sheetData>
    <row r="1" spans="2:18" ht="29" x14ac:dyDescent="0.5">
      <c r="J1" s="34" t="s">
        <v>0</v>
      </c>
      <c r="K1" s="37" t="s">
        <v>1</v>
      </c>
      <c r="L1" s="36" t="s">
        <v>2</v>
      </c>
      <c r="M1" s="34" t="s">
        <v>3</v>
      </c>
      <c r="Q1" s="83" t="s">
        <v>4</v>
      </c>
      <c r="R1" s="84">
        <v>0.13</v>
      </c>
    </row>
    <row r="2" spans="2:18" ht="47" x14ac:dyDescent="0.7">
      <c r="D2" s="16" t="s">
        <v>5</v>
      </c>
      <c r="E2" s="15"/>
      <c r="F2" s="15"/>
      <c r="G2" s="15"/>
      <c r="J2" s="35">
        <v>1</v>
      </c>
      <c r="K2" s="37">
        <f>453.59237/1000</f>
        <v>0.45359237000000002</v>
      </c>
      <c r="L2" s="36">
        <v>1</v>
      </c>
      <c r="M2" s="34">
        <v>2.2046230000000002</v>
      </c>
      <c r="P2" s="82" t="s">
        <v>6</v>
      </c>
      <c r="Q2" s="5">
        <f>M2*Q3</f>
        <v>9.3696477500000004</v>
      </c>
      <c r="R2" s="57">
        <f>Q2*$R$1</f>
        <v>1.2180542075</v>
      </c>
    </row>
    <row r="3" spans="2:18" ht="45" x14ac:dyDescent="0.5">
      <c r="P3" s="31" t="s">
        <v>7</v>
      </c>
      <c r="Q3" s="5">
        <f>K6</f>
        <v>4.25</v>
      </c>
      <c r="R3" s="57">
        <f>Q3*$R$1</f>
        <v>0.55249999999999999</v>
      </c>
    </row>
    <row r="4" spans="2:18" ht="132" customHeight="1" x14ac:dyDescent="0.5">
      <c r="B4" s="39" t="s">
        <v>8</v>
      </c>
      <c r="C4" s="19" t="s">
        <v>9</v>
      </c>
      <c r="D4" s="18" t="s">
        <v>10</v>
      </c>
      <c r="E4" s="18" t="s">
        <v>11</v>
      </c>
      <c r="F4" s="18" t="s">
        <v>12</v>
      </c>
      <c r="G4" s="32" t="s">
        <v>13</v>
      </c>
      <c r="H4" s="32" t="s">
        <v>14</v>
      </c>
      <c r="I4" s="17"/>
      <c r="J4" s="18" t="s">
        <v>15</v>
      </c>
    </row>
    <row r="5" spans="2:18" x14ac:dyDescent="0.5">
      <c r="B5" s="9"/>
      <c r="D5" s="5"/>
      <c r="E5" s="3"/>
      <c r="F5" s="4"/>
      <c r="H5" s="2"/>
      <c r="J5" s="31" t="s">
        <v>16</v>
      </c>
      <c r="K5">
        <v>6.61</v>
      </c>
      <c r="L5" s="26" t="s">
        <v>17</v>
      </c>
    </row>
    <row r="6" spans="2:18" x14ac:dyDescent="0.5">
      <c r="B6" s="9"/>
      <c r="D6" s="5"/>
      <c r="E6" s="3"/>
      <c r="F6" s="4"/>
      <c r="H6" s="1"/>
      <c r="J6" s="31" t="s">
        <v>7</v>
      </c>
      <c r="K6" s="5">
        <v>4.25</v>
      </c>
      <c r="L6" s="26" t="s">
        <v>18</v>
      </c>
    </row>
    <row r="7" spans="2:18" ht="30.5" x14ac:dyDescent="0.5">
      <c r="B7" s="10"/>
      <c r="D7" s="5"/>
      <c r="E7" s="3"/>
      <c r="F7" s="4"/>
      <c r="H7" s="1"/>
      <c r="J7" s="31" t="s">
        <v>19</v>
      </c>
      <c r="K7">
        <v>10</v>
      </c>
    </row>
    <row r="8" spans="2:18" ht="30.5" x14ac:dyDescent="0.5">
      <c r="B8" s="10"/>
      <c r="D8" s="5"/>
      <c r="F8" s="29"/>
      <c r="G8" s="28"/>
      <c r="H8" s="1"/>
      <c r="J8" s="31" t="s">
        <v>20</v>
      </c>
      <c r="K8">
        <v>3500</v>
      </c>
      <c r="L8" s="26" t="s">
        <v>21</v>
      </c>
    </row>
    <row r="9" spans="2:18" x14ac:dyDescent="0.5">
      <c r="B9" s="10"/>
      <c r="D9" s="5"/>
      <c r="E9" s="27"/>
      <c r="F9" s="27"/>
      <c r="H9" s="1"/>
      <c r="K9" s="5"/>
      <c r="L9" s="1" t="s">
        <v>22</v>
      </c>
    </row>
    <row r="10" spans="2:18" x14ac:dyDescent="0.5">
      <c r="B10" s="10"/>
      <c r="D10" s="5"/>
      <c r="E10" s="3"/>
      <c r="F10" s="4"/>
      <c r="K10" s="5"/>
    </row>
    <row r="11" spans="2:18" x14ac:dyDescent="0.5">
      <c r="B11" s="10"/>
      <c r="D11" s="5"/>
      <c r="E11" s="3"/>
      <c r="F11" s="4"/>
      <c r="J11" t="s">
        <v>23</v>
      </c>
      <c r="K11">
        <v>0.13</v>
      </c>
    </row>
    <row r="12" spans="2:18" x14ac:dyDescent="0.5">
      <c r="B12" s="10"/>
      <c r="D12" s="38">
        <f>D15/M2</f>
        <v>12.742541468541333</v>
      </c>
      <c r="E12" s="3"/>
      <c r="F12" s="4"/>
      <c r="J12" t="s">
        <v>24</v>
      </c>
      <c r="K12">
        <v>0.13</v>
      </c>
    </row>
    <row r="13" spans="2:18" x14ac:dyDescent="0.5">
      <c r="B13" s="10"/>
      <c r="D13" s="38">
        <f>D15*K2</f>
        <v>12.742543654225001</v>
      </c>
      <c r="E13" s="3"/>
      <c r="F13" s="4"/>
      <c r="J13" s="6"/>
      <c r="K13" s="7"/>
    </row>
    <row r="14" spans="2:18" ht="103" x14ac:dyDescent="0.5">
      <c r="B14" s="30" t="s">
        <v>25</v>
      </c>
      <c r="D14" s="33" t="s">
        <v>26</v>
      </c>
      <c r="E14" s="33" t="s">
        <v>27</v>
      </c>
      <c r="F14" s="40"/>
    </row>
    <row r="15" spans="2:18" s="20" customFormat="1" x14ac:dyDescent="0.5">
      <c r="B15" s="19" t="s">
        <v>28</v>
      </c>
      <c r="C15" s="19"/>
      <c r="D15" s="21">
        <f>K5*K6</f>
        <v>28.092500000000001</v>
      </c>
      <c r="E15" s="22">
        <f>D15*K11</f>
        <v>3.6520250000000001</v>
      </c>
      <c r="F15" s="23">
        <f>D15*K12</f>
        <v>3.6520250000000001</v>
      </c>
      <c r="G15" s="23">
        <f>F15*1000*K7</f>
        <v>36520.25</v>
      </c>
      <c r="H15" s="21">
        <f>D15*1000*K7</f>
        <v>280925</v>
      </c>
      <c r="J15" s="44" t="s">
        <v>29</v>
      </c>
      <c r="K15" s="24"/>
      <c r="L15" s="25"/>
    </row>
    <row r="16" spans="2:18" ht="49" x14ac:dyDescent="0.5">
      <c r="B16" s="41" t="s">
        <v>30</v>
      </c>
      <c r="D16" s="5"/>
      <c r="E16" s="3"/>
      <c r="F16" s="4"/>
      <c r="J16" t="s">
        <v>31</v>
      </c>
      <c r="K16">
        <v>0.4536</v>
      </c>
      <c r="L16" s="26" t="s">
        <v>32</v>
      </c>
    </row>
    <row r="17" spans="2:12" x14ac:dyDescent="0.5">
      <c r="D17" s="5"/>
      <c r="E17" s="3"/>
      <c r="F17" s="4"/>
      <c r="J17" t="s">
        <v>33</v>
      </c>
      <c r="K17">
        <f>K16*K5</f>
        <v>2.9982960000000003</v>
      </c>
    </row>
    <row r="18" spans="2:12" s="20" customFormat="1" x14ac:dyDescent="0.5">
      <c r="B18" s="19" t="s">
        <v>34</v>
      </c>
      <c r="C18" s="19"/>
      <c r="D18" s="21">
        <v>5</v>
      </c>
      <c r="E18" s="22">
        <f>D18*K11</f>
        <v>0.65</v>
      </c>
      <c r="F18" s="23">
        <f>D18*K12</f>
        <v>0.65</v>
      </c>
      <c r="G18" s="23">
        <f>F18*1000*K7</f>
        <v>6500</v>
      </c>
      <c r="H18" s="21">
        <f>D18*1000*K7</f>
        <v>50000</v>
      </c>
      <c r="J18" s="44" t="s">
        <v>35</v>
      </c>
      <c r="K18" s="24"/>
      <c r="L18" s="25"/>
    </row>
    <row r="19" spans="2:12" x14ac:dyDescent="0.5">
      <c r="B19" s="10" t="s">
        <v>36</v>
      </c>
      <c r="D19" s="5"/>
      <c r="E19" s="3"/>
      <c r="F19" s="4"/>
      <c r="J19" t="s">
        <v>9</v>
      </c>
      <c r="K19" s="5" t="s">
        <v>9</v>
      </c>
    </row>
    <row r="20" spans="2:12" x14ac:dyDescent="0.5">
      <c r="B20" s="10" t="s">
        <v>37</v>
      </c>
      <c r="D20" s="5"/>
      <c r="E20" s="3"/>
      <c r="F20" s="4"/>
      <c r="J20" t="s">
        <v>9</v>
      </c>
      <c r="K20" s="5" t="s">
        <v>9</v>
      </c>
    </row>
    <row r="21" spans="2:12" ht="33" x14ac:dyDescent="0.5">
      <c r="B21" s="10" t="s">
        <v>38</v>
      </c>
      <c r="D21" s="5">
        <v>1</v>
      </c>
      <c r="E21" s="3">
        <f>D21*K11</f>
        <v>0.13</v>
      </c>
      <c r="F21" s="4">
        <f>D21*K12</f>
        <v>0.13</v>
      </c>
      <c r="G21" s="4">
        <f>F21*1000*K7</f>
        <v>1300</v>
      </c>
      <c r="H21" s="3"/>
      <c r="J21" t="s">
        <v>39</v>
      </c>
      <c r="K21" s="5" t="s">
        <v>9</v>
      </c>
    </row>
    <row r="22" spans="2:12" x14ac:dyDescent="0.5">
      <c r="B22" s="10" t="s">
        <v>40</v>
      </c>
      <c r="D22" s="5"/>
      <c r="E22" s="3"/>
      <c r="F22" s="4"/>
    </row>
    <row r="23" spans="2:12" x14ac:dyDescent="0.5">
      <c r="B23" s="10" t="s">
        <v>41</v>
      </c>
      <c r="D23" s="5"/>
      <c r="E23" s="3"/>
      <c r="F23" s="4"/>
      <c r="J23" t="s">
        <v>9</v>
      </c>
    </row>
    <row r="24" spans="2:12" ht="33" x14ac:dyDescent="0.5">
      <c r="B24" s="10" t="s">
        <v>42</v>
      </c>
      <c r="D24" s="5"/>
      <c r="E24" s="3"/>
      <c r="F24" s="4"/>
    </row>
    <row r="25" spans="2:12" x14ac:dyDescent="0.5">
      <c r="B25" s="10" t="s">
        <v>43</v>
      </c>
      <c r="D25" s="5"/>
      <c r="E25" s="3"/>
      <c r="F25" s="4"/>
      <c r="J25" s="6" t="s">
        <v>9</v>
      </c>
      <c r="K25" s="7" t="s">
        <v>9</v>
      </c>
    </row>
    <row r="26" spans="2:12" s="20" customFormat="1" x14ac:dyDescent="0.5">
      <c r="B26" s="19" t="s">
        <v>44</v>
      </c>
      <c r="C26" s="19"/>
      <c r="D26" s="21">
        <v>4</v>
      </c>
      <c r="E26" s="22">
        <f>D26*K11</f>
        <v>0.52</v>
      </c>
      <c r="F26" s="23">
        <f>D26*K12</f>
        <v>0.52</v>
      </c>
      <c r="G26" s="47">
        <f>F26*1000*K7</f>
        <v>5200</v>
      </c>
      <c r="H26" s="21"/>
      <c r="J26" s="20" t="s">
        <v>9</v>
      </c>
      <c r="K26" s="24" t="s">
        <v>9</v>
      </c>
      <c r="L26" s="25"/>
    </row>
    <row r="27" spans="2:12" s="20" customFormat="1" x14ac:dyDescent="0.5">
      <c r="B27" s="19" t="s">
        <v>45</v>
      </c>
      <c r="C27" s="19"/>
      <c r="D27" s="21">
        <f>D26+D25+D24+D23+D22+D21+D20+D19+D18+D15</f>
        <v>38.092500000000001</v>
      </c>
      <c r="E27" s="22">
        <f>D27*K11</f>
        <v>4.9520249999999999</v>
      </c>
      <c r="F27" s="23">
        <f>D27*K12</f>
        <v>4.9520249999999999</v>
      </c>
      <c r="G27" s="46">
        <f>G26+G25+G24+G23+G22+G21+G20+G19+G18+G15</f>
        <v>49520.25</v>
      </c>
      <c r="H27" s="21">
        <f>G27/K11</f>
        <v>380925</v>
      </c>
      <c r="K27" s="24" t="s">
        <v>9</v>
      </c>
      <c r="L27" s="25"/>
    </row>
    <row r="28" spans="2:12" x14ac:dyDescent="0.5">
      <c r="B28" s="12"/>
      <c r="D28" s="5"/>
      <c r="E28" s="3"/>
      <c r="F28" s="4"/>
      <c r="J28" s="6" t="s">
        <v>9</v>
      </c>
      <c r="K28" s="7" t="s">
        <v>9</v>
      </c>
    </row>
    <row r="29" spans="2:12" x14ac:dyDescent="0.5">
      <c r="B29" s="9" t="s">
        <v>46</v>
      </c>
      <c r="D29" s="5"/>
      <c r="E29" s="3"/>
      <c r="F29" s="4"/>
      <c r="J29" s="6" t="s">
        <v>9</v>
      </c>
      <c r="K29" s="7" t="s">
        <v>9</v>
      </c>
    </row>
    <row r="30" spans="2:12" x14ac:dyDescent="0.5">
      <c r="B30" s="9" t="s">
        <v>47</v>
      </c>
      <c r="D30" s="5">
        <v>0.2</v>
      </c>
      <c r="E30" s="3">
        <f>D30*K11</f>
        <v>2.6000000000000002E-2</v>
      </c>
      <c r="F30" s="4">
        <f>D30*K11</f>
        <v>2.6000000000000002E-2</v>
      </c>
      <c r="G30" s="45">
        <f>F30*1000*K7</f>
        <v>260.00000000000006</v>
      </c>
      <c r="H30" s="14">
        <f>G30/K12</f>
        <v>2000.0000000000005</v>
      </c>
      <c r="J30" s="6" t="s">
        <v>9</v>
      </c>
      <c r="K30" s="7" t="s">
        <v>9</v>
      </c>
    </row>
    <row r="31" spans="2:12" ht="110" x14ac:dyDescent="0.5">
      <c r="B31" s="8" t="s">
        <v>48</v>
      </c>
      <c r="D31" s="5">
        <v>0.5</v>
      </c>
      <c r="E31" s="3">
        <f>D31*K11</f>
        <v>6.5000000000000002E-2</v>
      </c>
      <c r="F31" s="4">
        <f>D31*K12</f>
        <v>6.5000000000000002E-2</v>
      </c>
      <c r="G31" s="45">
        <f>F31*1000*K7</f>
        <v>650</v>
      </c>
      <c r="H31" s="14">
        <f>G31/K12</f>
        <v>5000</v>
      </c>
      <c r="J31" s="43" t="s">
        <v>49</v>
      </c>
      <c r="K31" s="7" t="s">
        <v>9</v>
      </c>
    </row>
    <row r="32" spans="2:12" x14ac:dyDescent="0.5">
      <c r="B32" s="8" t="s">
        <v>50</v>
      </c>
      <c r="D32" s="5">
        <v>2.5</v>
      </c>
      <c r="E32" s="3">
        <f>D32*K11</f>
        <v>0.32500000000000001</v>
      </c>
      <c r="F32" s="4">
        <f>D32*K12</f>
        <v>0.32500000000000001</v>
      </c>
      <c r="G32" s="45">
        <f>F32*1000*K7</f>
        <v>3250</v>
      </c>
      <c r="H32" s="14">
        <f>G32/K12</f>
        <v>25000</v>
      </c>
      <c r="J32" t="s">
        <v>51</v>
      </c>
    </row>
    <row r="33" spans="2:12" s="20" customFormat="1" x14ac:dyDescent="0.5">
      <c r="B33" s="19" t="s">
        <v>52</v>
      </c>
      <c r="C33" s="19"/>
      <c r="D33" s="21">
        <f>D32+D31+D30+D27</f>
        <v>41.292500000000004</v>
      </c>
      <c r="E33" s="22">
        <f>D33*K11</f>
        <v>5.3680250000000003</v>
      </c>
      <c r="F33" s="23">
        <f>D33*K12</f>
        <v>5.3680250000000003</v>
      </c>
      <c r="G33" s="23">
        <f>G32+G31+G30+G27</f>
        <v>53680.25</v>
      </c>
      <c r="H33" s="21">
        <f>G33/K11</f>
        <v>412925</v>
      </c>
      <c r="J33" s="20" t="s">
        <v>53</v>
      </c>
      <c r="K33" s="24"/>
      <c r="L33" s="25"/>
    </row>
    <row r="34" spans="2:12" x14ac:dyDescent="0.5">
      <c r="D34" s="5"/>
      <c r="E34" s="3"/>
      <c r="F34" s="4"/>
    </row>
    <row r="35" spans="2:12" x14ac:dyDescent="0.5">
      <c r="B35" s="9" t="s">
        <v>54</v>
      </c>
      <c r="D35" s="5"/>
      <c r="E35" s="3"/>
      <c r="F35" s="4"/>
      <c r="H35" s="14"/>
      <c r="I35" s="5"/>
    </row>
    <row r="36" spans="2:12" x14ac:dyDescent="0.5">
      <c r="B36" s="10" t="s">
        <v>55</v>
      </c>
      <c r="D36" s="5">
        <v>0</v>
      </c>
      <c r="E36" s="3">
        <f>D36*K11</f>
        <v>0</v>
      </c>
      <c r="F36" s="13">
        <f>D36*K12</f>
        <v>0</v>
      </c>
      <c r="G36" s="47">
        <f>F36*1000*K7</f>
        <v>0</v>
      </c>
      <c r="H36" s="23">
        <f>G36/K11</f>
        <v>0</v>
      </c>
      <c r="J36" s="42" t="s">
        <v>56</v>
      </c>
    </row>
    <row r="37" spans="2:12" x14ac:dyDescent="0.5">
      <c r="B37" s="10" t="s">
        <v>57</v>
      </c>
      <c r="D37" s="5"/>
      <c r="E37" s="3"/>
      <c r="F37" s="4"/>
      <c r="H37" s="14"/>
      <c r="J37" t="s">
        <v>9</v>
      </c>
      <c r="K37" t="s">
        <v>9</v>
      </c>
    </row>
    <row r="38" spans="2:12" s="20" customFormat="1" x14ac:dyDescent="0.5">
      <c r="B38" s="19" t="s">
        <v>58</v>
      </c>
      <c r="C38" s="19"/>
      <c r="D38" s="21">
        <v>10</v>
      </c>
      <c r="E38" s="22">
        <f>D38*K11</f>
        <v>1.3</v>
      </c>
      <c r="F38" s="23">
        <f>D38*K12</f>
        <v>1.3</v>
      </c>
      <c r="G38" s="47">
        <f>F38*1000*K7</f>
        <v>13000</v>
      </c>
      <c r="H38" s="21">
        <f>G38/K11</f>
        <v>100000</v>
      </c>
      <c r="K38" s="24"/>
      <c r="L38" s="25"/>
    </row>
    <row r="39" spans="2:12" x14ac:dyDescent="0.5">
      <c r="B39" s="10" t="s">
        <v>52</v>
      </c>
      <c r="D39" s="5"/>
      <c r="E39" s="3"/>
      <c r="F39" s="4"/>
      <c r="H39" s="14"/>
      <c r="J39" t="s">
        <v>9</v>
      </c>
      <c r="K39" s="4" t="s">
        <v>9</v>
      </c>
    </row>
    <row r="40" spans="2:12" x14ac:dyDescent="0.5">
      <c r="D40" s="5">
        <v>0</v>
      </c>
      <c r="E40" s="3"/>
      <c r="F40" s="4"/>
      <c r="H40" s="14"/>
    </row>
    <row r="41" spans="2:12" s="20" customFormat="1" ht="40" x14ac:dyDescent="0.5">
      <c r="B41" s="19" t="s">
        <v>59</v>
      </c>
      <c r="C41" s="19"/>
      <c r="D41" s="21">
        <f>D38+D33+D36</f>
        <v>51.292500000000004</v>
      </c>
      <c r="E41" s="22">
        <f>D41*K11</f>
        <v>6.668025000000001</v>
      </c>
      <c r="F41" s="45">
        <f>D41*K12</f>
        <v>6.668025000000001</v>
      </c>
      <c r="G41" s="23">
        <f>G38+G37+G36+G33</f>
        <v>66680.25</v>
      </c>
      <c r="H41" s="21">
        <f>G41/K11</f>
        <v>512925</v>
      </c>
      <c r="J41" s="20" t="s">
        <v>60</v>
      </c>
      <c r="K41" s="24" t="s">
        <v>9</v>
      </c>
      <c r="L41" s="25"/>
    </row>
    <row r="42" spans="2:12" x14ac:dyDescent="0.5">
      <c r="D42" s="5"/>
      <c r="E42" s="3"/>
      <c r="F42" s="40"/>
    </row>
    <row r="43" spans="2:12" x14ac:dyDescent="0.5">
      <c r="D43" s="5"/>
      <c r="F43" s="4"/>
    </row>
    <row r="44" spans="2:12" ht="45" x14ac:dyDescent="0.5">
      <c r="F44" s="48" t="s">
        <v>61</v>
      </c>
      <c r="G44" s="49">
        <f>SUM(G26,G38)</f>
        <v>18200</v>
      </c>
    </row>
    <row r="48" spans="2:12" x14ac:dyDescent="0.5">
      <c r="D48" s="5"/>
    </row>
    <row r="50" spans="4:4" x14ac:dyDescent="0.5">
      <c r="D50" s="5">
        <f>50*3.7</f>
        <v>185</v>
      </c>
    </row>
    <row r="51" spans="4:4" x14ac:dyDescent="0.5">
      <c r="D51" s="11"/>
    </row>
  </sheetData>
  <pageMargins left="0.7" right="0.7" top="0.78740157499999996" bottom="0.78740157499999996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D608-38E3-46BA-97D9-9F1FA61CF010}">
  <dimension ref="A2:G103"/>
  <sheetViews>
    <sheetView workbookViewId="0">
      <selection activeCell="D6" sqref="D6"/>
    </sheetView>
  </sheetViews>
  <sheetFormatPr baseColWidth="10" defaultColWidth="11.453125" defaultRowHeight="14.5" x14ac:dyDescent="0.35"/>
  <cols>
    <col min="2" max="2" width="17" bestFit="1" customWidth="1"/>
    <col min="3" max="3" width="50.26953125" customWidth="1"/>
    <col min="4" max="4" width="96.26953125" bestFit="1" customWidth="1"/>
    <col min="5" max="5" width="25.81640625" bestFit="1" customWidth="1"/>
    <col min="6" max="6" width="24" bestFit="1" customWidth="1"/>
    <col min="7" max="7" width="56.453125" bestFit="1" customWidth="1"/>
  </cols>
  <sheetData>
    <row r="2" spans="2:7" ht="16" x14ac:dyDescent="0.4">
      <c r="D2" s="50"/>
      <c r="E2" s="50"/>
      <c r="F2" s="50"/>
      <c r="G2" s="50"/>
    </row>
    <row r="3" spans="2:7" ht="16" x14ac:dyDescent="0.4">
      <c r="C3" s="6" t="s">
        <v>62</v>
      </c>
      <c r="E3" s="50"/>
      <c r="F3" s="50"/>
      <c r="G3" s="50"/>
    </row>
    <row r="4" spans="2:7" x14ac:dyDescent="0.35">
      <c r="C4">
        <v>0.11799999999999999</v>
      </c>
    </row>
    <row r="6" spans="2:7" ht="63" customHeight="1" x14ac:dyDescent="0.8">
      <c r="B6" s="51" t="s">
        <v>63</v>
      </c>
      <c r="C6" s="51" t="s">
        <v>64</v>
      </c>
      <c r="D6" s="52" t="s">
        <v>65</v>
      </c>
      <c r="E6" s="51" t="s">
        <v>66</v>
      </c>
      <c r="F6" s="51" t="s">
        <v>67</v>
      </c>
      <c r="G6" s="51" t="s">
        <v>68</v>
      </c>
    </row>
    <row r="7" spans="2:7" ht="23.5" x14ac:dyDescent="0.55000000000000004">
      <c r="B7" s="53">
        <v>44570</v>
      </c>
      <c r="C7" s="54" t="s">
        <v>69</v>
      </c>
      <c r="D7" s="55">
        <v>155</v>
      </c>
      <c r="E7" s="55">
        <v>4.25</v>
      </c>
      <c r="F7" s="56">
        <f>D7*4.25</f>
        <v>658.75</v>
      </c>
      <c r="G7" s="55">
        <f>30*0.454</f>
        <v>13.620000000000001</v>
      </c>
    </row>
    <row r="8" spans="2:7" x14ac:dyDescent="0.35">
      <c r="D8" s="6"/>
    </row>
    <row r="9" spans="2:7" ht="23.5" x14ac:dyDescent="0.55000000000000004">
      <c r="B9" s="53">
        <v>44634</v>
      </c>
      <c r="C9" s="54" t="s">
        <v>70</v>
      </c>
      <c r="D9" s="55">
        <v>319.25</v>
      </c>
      <c r="E9" s="55">
        <v>4.25</v>
      </c>
      <c r="F9" s="56">
        <f>E7*D9</f>
        <v>1356.8125</v>
      </c>
    </row>
    <row r="10" spans="2:7" ht="23.5" x14ac:dyDescent="0.55000000000000004">
      <c r="B10" s="53">
        <v>44635</v>
      </c>
      <c r="C10" s="54"/>
      <c r="D10" s="55">
        <v>137.19999999999999</v>
      </c>
      <c r="E10" s="55">
        <v>4.25</v>
      </c>
      <c r="F10" s="56">
        <f>D10*E7</f>
        <v>583.09999999999991</v>
      </c>
    </row>
    <row r="11" spans="2:7" ht="23.5" x14ac:dyDescent="0.55000000000000004">
      <c r="B11" s="53">
        <v>44650</v>
      </c>
      <c r="C11" s="54"/>
      <c r="D11" s="55">
        <v>543</v>
      </c>
      <c r="E11" s="55">
        <v>4.25</v>
      </c>
      <c r="F11" s="56">
        <f>D11*E11</f>
        <v>2307.75</v>
      </c>
    </row>
    <row r="12" spans="2:7" ht="23.5" x14ac:dyDescent="0.55000000000000004">
      <c r="B12" s="53"/>
      <c r="C12" s="54"/>
      <c r="D12" s="55"/>
      <c r="E12" s="55"/>
      <c r="F12" s="56"/>
    </row>
    <row r="13" spans="2:7" ht="23.5" x14ac:dyDescent="0.55000000000000004">
      <c r="B13" s="53"/>
      <c r="C13" s="54"/>
      <c r="D13" s="6"/>
      <c r="E13" s="55"/>
      <c r="F13" s="56"/>
    </row>
    <row r="14" spans="2:7" ht="23.5" x14ac:dyDescent="0.55000000000000004">
      <c r="B14" s="53"/>
      <c r="C14" s="54"/>
      <c r="D14" s="6"/>
      <c r="E14" s="55"/>
      <c r="F14" s="56"/>
    </row>
    <row r="15" spans="2:7" ht="23.5" x14ac:dyDescent="0.55000000000000004">
      <c r="B15" s="53"/>
      <c r="C15" s="54"/>
      <c r="D15" s="6"/>
      <c r="E15" s="55"/>
      <c r="F15" s="56"/>
    </row>
    <row r="16" spans="2:7" ht="23.5" x14ac:dyDescent="0.55000000000000004">
      <c r="B16" s="53"/>
      <c r="C16" s="54"/>
      <c r="D16" s="6"/>
      <c r="E16" s="55"/>
      <c r="F16" s="56"/>
    </row>
    <row r="17" spans="1:7" ht="23.5" x14ac:dyDescent="0.55000000000000004">
      <c r="B17" s="53">
        <v>44634</v>
      </c>
      <c r="C17" s="54" t="s">
        <v>71</v>
      </c>
      <c r="D17" s="55">
        <v>122</v>
      </c>
      <c r="E17" s="55">
        <v>4.25</v>
      </c>
      <c r="F17" s="56">
        <f>D17*E7</f>
        <v>518.5</v>
      </c>
    </row>
    <row r="18" spans="1:7" ht="23.5" x14ac:dyDescent="0.55000000000000004">
      <c r="B18" s="53">
        <v>44650</v>
      </c>
      <c r="C18" s="54"/>
      <c r="D18" s="55">
        <v>160</v>
      </c>
      <c r="E18" s="55">
        <v>4.25</v>
      </c>
      <c r="F18" s="56">
        <f>D18*E18</f>
        <v>680</v>
      </c>
    </row>
    <row r="19" spans="1:7" ht="23.5" x14ac:dyDescent="0.55000000000000004">
      <c r="B19" s="53"/>
      <c r="C19" s="54"/>
      <c r="D19" s="55"/>
      <c r="E19" s="55"/>
      <c r="F19" s="56"/>
    </row>
    <row r="20" spans="1:7" ht="23.5" x14ac:dyDescent="0.55000000000000004">
      <c r="B20" s="53"/>
      <c r="C20" s="54"/>
      <c r="D20" s="55"/>
      <c r="E20" s="55"/>
      <c r="F20" s="56"/>
    </row>
    <row r="21" spans="1:7" ht="23.5" x14ac:dyDescent="0.55000000000000004">
      <c r="B21" s="53"/>
      <c r="C21" s="54"/>
      <c r="D21" s="55"/>
      <c r="E21" s="55"/>
      <c r="F21" s="56"/>
    </row>
    <row r="22" spans="1:7" ht="23.5" x14ac:dyDescent="0.55000000000000004">
      <c r="B22" s="53"/>
      <c r="C22" s="54"/>
      <c r="D22" s="55"/>
      <c r="E22" s="55"/>
      <c r="F22" s="56"/>
    </row>
    <row r="23" spans="1:7" ht="23.5" x14ac:dyDescent="0.55000000000000004">
      <c r="B23" s="53"/>
      <c r="C23" s="54"/>
      <c r="D23" s="55"/>
      <c r="E23" s="55"/>
      <c r="F23" s="56"/>
    </row>
    <row r="24" spans="1:7" ht="23.5" x14ac:dyDescent="0.55000000000000004">
      <c r="B24" s="53">
        <v>44635</v>
      </c>
      <c r="C24" s="54" t="s">
        <v>72</v>
      </c>
      <c r="D24" s="55">
        <v>205.6</v>
      </c>
      <c r="E24" s="55">
        <v>4.25</v>
      </c>
      <c r="F24" s="56">
        <f>D24*E7</f>
        <v>873.8</v>
      </c>
    </row>
    <row r="25" spans="1:7" ht="23.5" x14ac:dyDescent="0.55000000000000004">
      <c r="B25" s="53">
        <v>44650</v>
      </c>
      <c r="D25" s="55">
        <v>241</v>
      </c>
      <c r="E25" s="55">
        <v>4.25</v>
      </c>
      <c r="F25" s="56">
        <f>D25*E25</f>
        <v>1024.25</v>
      </c>
    </row>
    <row r="26" spans="1:7" ht="23.5" x14ac:dyDescent="0.55000000000000004">
      <c r="D26" s="6"/>
      <c r="E26" s="55"/>
      <c r="F26" s="56"/>
    </row>
    <row r="27" spans="1:7" ht="23.5" x14ac:dyDescent="0.55000000000000004">
      <c r="A27" s="54" t="s">
        <v>73</v>
      </c>
      <c r="B27" s="54"/>
      <c r="C27" s="54"/>
      <c r="D27" s="55"/>
      <c r="E27" s="55"/>
      <c r="F27" s="56"/>
    </row>
    <row r="28" spans="1:7" ht="23.5" x14ac:dyDescent="0.55000000000000004">
      <c r="A28" s="54"/>
      <c r="B28" s="53">
        <v>44635</v>
      </c>
      <c r="C28" s="54" t="s">
        <v>74</v>
      </c>
      <c r="D28" s="55">
        <v>159</v>
      </c>
      <c r="E28" s="55">
        <v>4.25</v>
      </c>
      <c r="F28" s="56">
        <f>D28*E7</f>
        <v>675.75</v>
      </c>
    </row>
    <row r="29" spans="1:7" ht="23.5" x14ac:dyDescent="0.55000000000000004">
      <c r="A29" s="54"/>
      <c r="B29" s="53">
        <v>44650</v>
      </c>
      <c r="C29" s="54"/>
      <c r="D29" s="55">
        <v>234</v>
      </c>
      <c r="E29" s="55">
        <v>4.25</v>
      </c>
      <c r="F29" s="56">
        <f>D29*E7</f>
        <v>994.5</v>
      </c>
    </row>
    <row r="30" spans="1:7" ht="23.5" x14ac:dyDescent="0.55000000000000004">
      <c r="A30" s="54"/>
      <c r="B30" s="53">
        <v>44635</v>
      </c>
      <c r="C30" s="54" t="s">
        <v>75</v>
      </c>
      <c r="D30" s="55">
        <v>321</v>
      </c>
      <c r="E30" s="55">
        <v>4.25</v>
      </c>
      <c r="F30" s="56">
        <f>D30*E7</f>
        <v>1364.25</v>
      </c>
      <c r="G30" s="57"/>
    </row>
    <row r="31" spans="1:7" ht="23.5" x14ac:dyDescent="0.55000000000000004">
      <c r="A31" s="54"/>
      <c r="B31" s="53">
        <v>44650</v>
      </c>
      <c r="C31" s="54"/>
      <c r="D31" s="55">
        <v>422</v>
      </c>
      <c r="E31" s="55">
        <v>4.25</v>
      </c>
      <c r="F31" s="56">
        <f>D31*E7</f>
        <v>1793.5</v>
      </c>
      <c r="G31" s="57"/>
    </row>
    <row r="32" spans="1:7" ht="23.5" x14ac:dyDescent="0.55000000000000004">
      <c r="A32" s="54"/>
      <c r="B32" s="53">
        <v>44635</v>
      </c>
      <c r="C32" s="54" t="s">
        <v>76</v>
      </c>
      <c r="D32" s="55">
        <v>98</v>
      </c>
      <c r="E32" s="55">
        <v>4.25</v>
      </c>
      <c r="F32" s="56">
        <f>D32*E7</f>
        <v>416.5</v>
      </c>
    </row>
    <row r="33" spans="1:6" ht="23.5" x14ac:dyDescent="0.55000000000000004">
      <c r="A33" s="54"/>
      <c r="B33" s="53">
        <v>44650</v>
      </c>
      <c r="C33" s="54"/>
      <c r="D33" s="55">
        <v>140</v>
      </c>
      <c r="E33" s="55">
        <v>4.25</v>
      </c>
      <c r="F33" s="56">
        <f>D33*E7</f>
        <v>595</v>
      </c>
    </row>
    <row r="34" spans="1:6" ht="23.5" x14ac:dyDescent="0.55000000000000004">
      <c r="A34" s="54"/>
      <c r="B34" s="53">
        <v>44635</v>
      </c>
      <c r="C34" s="54" t="s">
        <v>77</v>
      </c>
      <c r="D34" s="55">
        <v>384</v>
      </c>
      <c r="E34" s="55">
        <v>4.25</v>
      </c>
      <c r="F34" s="56">
        <f>D34*E7</f>
        <v>1632</v>
      </c>
    </row>
    <row r="35" spans="1:6" ht="23.5" x14ac:dyDescent="0.55000000000000004">
      <c r="A35" s="54"/>
      <c r="B35" s="53">
        <v>44650</v>
      </c>
      <c r="C35" s="54"/>
      <c r="D35" s="55">
        <v>409</v>
      </c>
      <c r="E35" s="55">
        <v>4.25</v>
      </c>
      <c r="F35" s="56">
        <f>D35*E7</f>
        <v>1738.25</v>
      </c>
    </row>
    <row r="36" spans="1:6" ht="23.5" x14ac:dyDescent="0.55000000000000004">
      <c r="A36" s="54"/>
      <c r="B36" s="53">
        <v>44635</v>
      </c>
      <c r="C36" s="54" t="s">
        <v>78</v>
      </c>
      <c r="D36" s="55">
        <v>40</v>
      </c>
      <c r="E36" s="55">
        <v>4.25</v>
      </c>
      <c r="F36" s="56">
        <f>D36*E7</f>
        <v>170</v>
      </c>
    </row>
    <row r="37" spans="1:6" ht="23.5" x14ac:dyDescent="0.55000000000000004">
      <c r="A37" s="54"/>
      <c r="B37" s="53">
        <v>44650</v>
      </c>
      <c r="C37" s="54"/>
      <c r="D37" s="55">
        <v>95</v>
      </c>
      <c r="E37" s="55">
        <v>4.25</v>
      </c>
      <c r="F37" s="56">
        <f>D37*E7</f>
        <v>403.75</v>
      </c>
    </row>
    <row r="38" spans="1:6" ht="23.5" x14ac:dyDescent="0.55000000000000004">
      <c r="A38" s="54"/>
      <c r="B38" s="53">
        <v>44635</v>
      </c>
      <c r="C38" s="54" t="s">
        <v>79</v>
      </c>
      <c r="D38" s="55">
        <v>32</v>
      </c>
      <c r="E38" s="55">
        <v>4.25</v>
      </c>
      <c r="F38" s="56">
        <f>D38*E7</f>
        <v>136</v>
      </c>
    </row>
    <row r="39" spans="1:6" ht="23.5" x14ac:dyDescent="0.55000000000000004">
      <c r="A39" s="54"/>
      <c r="B39" s="53">
        <v>44650</v>
      </c>
      <c r="C39" s="54"/>
      <c r="D39" s="55">
        <v>63</v>
      </c>
      <c r="E39" s="55">
        <v>4.25</v>
      </c>
      <c r="F39" s="56">
        <f>D39*E7</f>
        <v>267.75</v>
      </c>
    </row>
    <row r="40" spans="1:6" ht="23.5" x14ac:dyDescent="0.55000000000000004">
      <c r="A40" s="54"/>
      <c r="B40" s="53">
        <v>44635</v>
      </c>
      <c r="C40" s="54" t="s">
        <v>80</v>
      </c>
      <c r="D40" s="55">
        <v>31</v>
      </c>
      <c r="E40" s="55">
        <v>4.25</v>
      </c>
      <c r="F40" s="56">
        <f>D40*E7</f>
        <v>131.75</v>
      </c>
    </row>
    <row r="41" spans="1:6" ht="23.5" x14ac:dyDescent="0.55000000000000004">
      <c r="A41" s="54"/>
      <c r="B41" s="53">
        <v>44650</v>
      </c>
      <c r="C41" s="54"/>
      <c r="D41" s="55">
        <v>89</v>
      </c>
      <c r="E41" s="55">
        <v>4.25</v>
      </c>
      <c r="F41" s="56">
        <f>D41*E7</f>
        <v>378.25</v>
      </c>
    </row>
    <row r="42" spans="1:6" ht="23.5" x14ac:dyDescent="0.55000000000000004">
      <c r="A42" s="54"/>
      <c r="B42" s="53">
        <v>44635</v>
      </c>
      <c r="C42" s="54" t="s">
        <v>81</v>
      </c>
      <c r="D42" s="55">
        <v>44</v>
      </c>
      <c r="E42" s="55">
        <v>4.25</v>
      </c>
      <c r="F42" s="56">
        <f>D42*E7</f>
        <v>187</v>
      </c>
    </row>
    <row r="43" spans="1:6" ht="23.5" x14ac:dyDescent="0.55000000000000004">
      <c r="A43" s="54"/>
      <c r="B43" s="53">
        <v>44650</v>
      </c>
      <c r="C43" s="54"/>
      <c r="D43" s="55">
        <v>47</v>
      </c>
      <c r="E43" s="55">
        <v>4.25</v>
      </c>
      <c r="F43" s="56">
        <f>D43*E7</f>
        <v>199.75</v>
      </c>
    </row>
    <row r="44" spans="1:6" ht="23.5" x14ac:dyDescent="0.55000000000000004">
      <c r="A44" s="54"/>
      <c r="B44" s="53">
        <v>44635</v>
      </c>
      <c r="C44" s="54" t="s">
        <v>82</v>
      </c>
      <c r="D44" s="55">
        <v>213</v>
      </c>
      <c r="E44" s="55">
        <v>4.25</v>
      </c>
      <c r="F44" s="56">
        <f>D44*E7</f>
        <v>905.25</v>
      </c>
    </row>
    <row r="45" spans="1:6" ht="23.5" x14ac:dyDescent="0.55000000000000004">
      <c r="A45" s="54"/>
      <c r="B45" s="53">
        <v>44650</v>
      </c>
      <c r="C45" s="54"/>
      <c r="D45" s="55">
        <v>351</v>
      </c>
      <c r="E45" s="55">
        <v>4.25</v>
      </c>
      <c r="F45" s="56">
        <f>D45*E7</f>
        <v>1491.75</v>
      </c>
    </row>
    <row r="46" spans="1:6" ht="23.5" x14ac:dyDescent="0.55000000000000004">
      <c r="A46" s="54"/>
      <c r="B46" s="53">
        <v>44635</v>
      </c>
      <c r="C46" s="54" t="s">
        <v>83</v>
      </c>
      <c r="D46" s="55">
        <v>75</v>
      </c>
      <c r="E46" s="55">
        <v>4.25</v>
      </c>
      <c r="F46" s="56">
        <f>D46*E7</f>
        <v>318.75</v>
      </c>
    </row>
    <row r="47" spans="1:6" ht="23.5" x14ac:dyDescent="0.55000000000000004">
      <c r="A47" s="54"/>
      <c r="B47" s="53">
        <v>44650</v>
      </c>
      <c r="C47" s="54"/>
      <c r="D47" s="55">
        <v>93</v>
      </c>
      <c r="E47" s="55">
        <v>4.25</v>
      </c>
      <c r="F47" s="56">
        <f>D47*E7</f>
        <v>395.25</v>
      </c>
    </row>
    <row r="48" spans="1:6" ht="23.5" x14ac:dyDescent="0.55000000000000004">
      <c r="A48" s="54"/>
      <c r="B48" s="53">
        <v>44635</v>
      </c>
      <c r="C48" s="54" t="s">
        <v>84</v>
      </c>
      <c r="D48" s="55">
        <v>24</v>
      </c>
      <c r="E48" s="55">
        <v>4.25</v>
      </c>
      <c r="F48" s="56">
        <f>D48*E7</f>
        <v>102</v>
      </c>
    </row>
    <row r="49" spans="1:7" ht="23.5" x14ac:dyDescent="0.55000000000000004">
      <c r="A49" s="54"/>
      <c r="B49" s="53">
        <v>44650</v>
      </c>
      <c r="C49" s="54"/>
      <c r="D49" s="55">
        <v>114</v>
      </c>
      <c r="E49" s="55">
        <v>4.25</v>
      </c>
      <c r="F49" s="56">
        <f>D49*E7</f>
        <v>484.5</v>
      </c>
    </row>
    <row r="50" spans="1:7" ht="23.5" x14ac:dyDescent="0.55000000000000004">
      <c r="A50" s="54"/>
      <c r="B50" s="53">
        <v>44635</v>
      </c>
      <c r="C50" s="54" t="s">
        <v>85</v>
      </c>
      <c r="D50" s="55">
        <v>71</v>
      </c>
      <c r="E50" s="55">
        <v>4.25</v>
      </c>
      <c r="F50" s="56">
        <f>D50*E7</f>
        <v>301.75</v>
      </c>
    </row>
    <row r="51" spans="1:7" ht="23.5" x14ac:dyDescent="0.55000000000000004">
      <c r="A51" s="54"/>
      <c r="B51" s="53">
        <v>44650</v>
      </c>
      <c r="C51" s="54"/>
      <c r="D51" s="55">
        <v>115</v>
      </c>
      <c r="E51" s="55">
        <v>4.25</v>
      </c>
      <c r="F51" s="56">
        <f>D51*E7</f>
        <v>488.75</v>
      </c>
    </row>
    <row r="52" spans="1:7" ht="23.5" x14ac:dyDescent="0.55000000000000004">
      <c r="A52" s="54"/>
      <c r="B52" s="53">
        <v>44650</v>
      </c>
      <c r="C52" s="54" t="s">
        <v>86</v>
      </c>
      <c r="D52" s="55">
        <v>33</v>
      </c>
      <c r="E52" s="55">
        <v>4.25</v>
      </c>
      <c r="F52" s="56">
        <f>D52*E7</f>
        <v>140.25</v>
      </c>
    </row>
    <row r="53" spans="1:7" ht="23.5" x14ac:dyDescent="0.55000000000000004">
      <c r="A53" s="54"/>
      <c r="B53" s="53">
        <v>44650</v>
      </c>
      <c r="C53" s="54" t="s">
        <v>87</v>
      </c>
      <c r="D53" s="55">
        <v>54</v>
      </c>
      <c r="E53" s="55">
        <v>4.25</v>
      </c>
      <c r="F53" s="56">
        <f>D53*E7</f>
        <v>229.5</v>
      </c>
    </row>
    <row r="54" spans="1:7" ht="23.5" x14ac:dyDescent="0.55000000000000004">
      <c r="A54" s="54"/>
      <c r="B54" s="53">
        <v>44650</v>
      </c>
      <c r="C54" s="54" t="s">
        <v>88</v>
      </c>
      <c r="D54" s="55">
        <v>66</v>
      </c>
      <c r="E54" s="55">
        <v>4.25</v>
      </c>
      <c r="F54" s="56">
        <f>D54*E7</f>
        <v>280.5</v>
      </c>
    </row>
    <row r="55" spans="1:7" ht="23.5" x14ac:dyDescent="0.55000000000000004">
      <c r="A55" s="54" t="s">
        <v>89</v>
      </c>
      <c r="B55" s="54"/>
      <c r="C55" s="54"/>
      <c r="D55" s="55"/>
      <c r="E55" s="55" t="s">
        <v>9</v>
      </c>
      <c r="F55" s="56"/>
      <c r="G55" s="57" t="s">
        <v>9</v>
      </c>
    </row>
    <row r="56" spans="1:7" ht="23.5" x14ac:dyDescent="0.55000000000000004">
      <c r="B56" s="53">
        <v>44635</v>
      </c>
      <c r="C56" s="54" t="s">
        <v>90</v>
      </c>
      <c r="D56" s="55">
        <v>173</v>
      </c>
      <c r="E56" s="55">
        <v>4.25</v>
      </c>
      <c r="F56" s="56">
        <f>D56*E7</f>
        <v>735.25</v>
      </c>
    </row>
    <row r="57" spans="1:7" ht="23.5" x14ac:dyDescent="0.55000000000000004">
      <c r="B57" s="53">
        <v>44651</v>
      </c>
      <c r="C57" s="54"/>
      <c r="D57" s="55">
        <v>446</v>
      </c>
      <c r="E57" s="55">
        <v>4.25</v>
      </c>
      <c r="F57" s="56">
        <f>D57*E18</f>
        <v>1895.5</v>
      </c>
    </row>
    <row r="58" spans="1:7" ht="23.5" x14ac:dyDescent="0.55000000000000004">
      <c r="B58" s="53">
        <v>44651</v>
      </c>
      <c r="C58" s="54" t="s">
        <v>91</v>
      </c>
      <c r="D58" s="55">
        <v>149</v>
      </c>
      <c r="E58" s="55">
        <v>4.25</v>
      </c>
      <c r="F58" s="56">
        <f>D58*E7</f>
        <v>633.25</v>
      </c>
    </row>
    <row r="59" spans="1:7" ht="23.5" x14ac:dyDescent="0.55000000000000004">
      <c r="B59" s="53">
        <v>44651</v>
      </c>
      <c r="C59" s="54" t="s">
        <v>92</v>
      </c>
      <c r="D59" s="55">
        <v>78.8</v>
      </c>
      <c r="E59" s="55">
        <v>4.25</v>
      </c>
      <c r="F59" s="56">
        <f>D59*E7</f>
        <v>334.9</v>
      </c>
    </row>
    <row r="60" spans="1:7" ht="23.5" x14ac:dyDescent="0.55000000000000004">
      <c r="B60" s="53">
        <v>44651</v>
      </c>
      <c r="C60" s="54"/>
      <c r="D60" s="55">
        <v>104</v>
      </c>
      <c r="E60" s="55">
        <v>4.25</v>
      </c>
      <c r="F60" s="56">
        <f>D60*E7</f>
        <v>442</v>
      </c>
    </row>
    <row r="61" spans="1:7" ht="23.5" x14ac:dyDescent="0.55000000000000004">
      <c r="B61" s="53">
        <v>44635</v>
      </c>
      <c r="C61" s="54" t="s">
        <v>93</v>
      </c>
      <c r="D61" s="55">
        <v>257.39999999999998</v>
      </c>
      <c r="E61" s="55">
        <v>4.25</v>
      </c>
      <c r="F61" s="56">
        <f>D61*E7</f>
        <v>1093.9499999999998</v>
      </c>
    </row>
    <row r="62" spans="1:7" ht="23.5" x14ac:dyDescent="0.55000000000000004">
      <c r="B62" s="53">
        <v>44651</v>
      </c>
      <c r="C62" s="54"/>
      <c r="D62" s="55">
        <v>387</v>
      </c>
      <c r="E62" s="55">
        <v>4.25</v>
      </c>
      <c r="F62" s="56">
        <f>D62*E7</f>
        <v>1644.75</v>
      </c>
    </row>
    <row r="63" spans="1:7" ht="23.5" x14ac:dyDescent="0.55000000000000004">
      <c r="B63" s="53">
        <v>44635</v>
      </c>
      <c r="C63" s="54" t="s">
        <v>94</v>
      </c>
      <c r="D63" s="55">
        <v>697</v>
      </c>
      <c r="E63" s="55">
        <v>4.25</v>
      </c>
      <c r="F63" s="56">
        <f>D63*E7</f>
        <v>2962.25</v>
      </c>
    </row>
    <row r="64" spans="1:7" ht="23.5" x14ac:dyDescent="0.55000000000000004">
      <c r="B64" s="53">
        <v>44651</v>
      </c>
      <c r="C64" s="54"/>
      <c r="D64" s="55">
        <v>760</v>
      </c>
      <c r="E64" s="55">
        <v>4.25</v>
      </c>
      <c r="F64" s="56">
        <f>D64*E7</f>
        <v>3230</v>
      </c>
    </row>
    <row r="65" spans="2:6" ht="23.5" x14ac:dyDescent="0.55000000000000004">
      <c r="B65" s="53">
        <v>44635</v>
      </c>
      <c r="C65" s="54" t="s">
        <v>95</v>
      </c>
      <c r="D65" s="55">
        <v>46</v>
      </c>
      <c r="E65" s="55">
        <v>4.25</v>
      </c>
      <c r="F65" s="56">
        <f>D65*E7</f>
        <v>195.5</v>
      </c>
    </row>
    <row r="66" spans="2:6" ht="23.5" x14ac:dyDescent="0.55000000000000004">
      <c r="B66" s="53">
        <v>44651</v>
      </c>
      <c r="C66" s="54"/>
      <c r="D66" s="55">
        <v>58</v>
      </c>
      <c r="E66" s="55">
        <v>4.25</v>
      </c>
      <c r="F66" s="56">
        <f>D66*E7</f>
        <v>246.5</v>
      </c>
    </row>
    <row r="67" spans="2:6" ht="23.5" x14ac:dyDescent="0.55000000000000004">
      <c r="B67" s="53">
        <v>44635</v>
      </c>
      <c r="C67" s="54" t="s">
        <v>96</v>
      </c>
      <c r="D67" s="55">
        <v>298</v>
      </c>
      <c r="E67" s="55">
        <v>4.25</v>
      </c>
      <c r="F67" s="56">
        <f>D67*E7</f>
        <v>1266.5</v>
      </c>
    </row>
    <row r="68" spans="2:6" ht="23.5" x14ac:dyDescent="0.55000000000000004">
      <c r="B68" s="53">
        <v>44651</v>
      </c>
      <c r="C68" s="54"/>
      <c r="D68" s="55">
        <v>354</v>
      </c>
      <c r="E68" s="55">
        <v>4.25</v>
      </c>
      <c r="F68" s="56">
        <f>D68*E7</f>
        <v>1504.5</v>
      </c>
    </row>
    <row r="69" spans="2:6" ht="23.5" x14ac:dyDescent="0.55000000000000004">
      <c r="B69" s="53">
        <v>44635</v>
      </c>
      <c r="C69" s="54" t="s">
        <v>97</v>
      </c>
      <c r="D69" s="55">
        <v>53</v>
      </c>
      <c r="E69" s="55">
        <v>4.25</v>
      </c>
      <c r="F69" s="56">
        <f>D69*E7</f>
        <v>225.25</v>
      </c>
    </row>
    <row r="70" spans="2:6" ht="23.5" x14ac:dyDescent="0.55000000000000004">
      <c r="B70" s="53">
        <v>44651</v>
      </c>
      <c r="C70" s="54"/>
      <c r="D70" s="55">
        <v>114</v>
      </c>
      <c r="E70" s="55">
        <v>4.25</v>
      </c>
      <c r="F70" s="56">
        <f>D70*E7</f>
        <v>484.5</v>
      </c>
    </row>
    <row r="71" spans="2:6" ht="23.5" x14ac:dyDescent="0.55000000000000004">
      <c r="B71" s="53">
        <v>44635</v>
      </c>
      <c r="C71" s="54" t="s">
        <v>98</v>
      </c>
      <c r="D71" s="55">
        <v>25.2</v>
      </c>
      <c r="E71" s="55">
        <v>4.25</v>
      </c>
      <c r="F71" s="56">
        <f>D71*E7</f>
        <v>107.1</v>
      </c>
    </row>
    <row r="72" spans="2:6" ht="23.5" x14ac:dyDescent="0.55000000000000004">
      <c r="B72" s="53">
        <v>44651</v>
      </c>
      <c r="C72" s="54"/>
      <c r="D72" s="55">
        <v>98</v>
      </c>
      <c r="E72" s="55">
        <v>4.25</v>
      </c>
      <c r="F72" s="56">
        <f>D72*E7</f>
        <v>416.5</v>
      </c>
    </row>
    <row r="73" spans="2:6" ht="23.5" x14ac:dyDescent="0.55000000000000004">
      <c r="B73" s="53">
        <v>44635</v>
      </c>
      <c r="C73" s="54" t="s">
        <v>99</v>
      </c>
      <c r="D73" s="55">
        <v>75</v>
      </c>
      <c r="E73" s="55">
        <v>4.25</v>
      </c>
      <c r="F73" s="56">
        <f>D73*E7</f>
        <v>318.75</v>
      </c>
    </row>
    <row r="74" spans="2:6" ht="23.5" x14ac:dyDescent="0.55000000000000004">
      <c r="B74" s="53">
        <v>44651</v>
      </c>
      <c r="C74" s="54"/>
      <c r="D74" s="55">
        <v>94</v>
      </c>
      <c r="E74" s="55">
        <v>4.25</v>
      </c>
      <c r="F74" s="56">
        <f>D74*E7</f>
        <v>399.5</v>
      </c>
    </row>
    <row r="75" spans="2:6" ht="23.5" x14ac:dyDescent="0.55000000000000004">
      <c r="B75" s="53">
        <v>44635</v>
      </c>
      <c r="C75" s="54" t="s">
        <v>100</v>
      </c>
      <c r="D75" s="55">
        <v>97.2</v>
      </c>
      <c r="E75" s="55">
        <v>4.25</v>
      </c>
      <c r="F75" s="56">
        <f>D75*E7</f>
        <v>413.1</v>
      </c>
    </row>
    <row r="76" spans="2:6" ht="23.5" x14ac:dyDescent="0.55000000000000004">
      <c r="B76" s="53">
        <v>44651</v>
      </c>
      <c r="C76" s="54"/>
      <c r="D76" s="55">
        <v>159</v>
      </c>
      <c r="E76" s="55">
        <v>4.25</v>
      </c>
      <c r="F76" s="56">
        <f>D76*E7</f>
        <v>675.75</v>
      </c>
    </row>
    <row r="77" spans="2:6" ht="23.5" x14ac:dyDescent="0.55000000000000004">
      <c r="B77" s="53">
        <v>44635</v>
      </c>
      <c r="C77" s="54" t="s">
        <v>101</v>
      </c>
      <c r="D77" s="55">
        <v>378</v>
      </c>
      <c r="E77" s="55">
        <v>4.25</v>
      </c>
      <c r="F77" s="56">
        <f>D77*E7</f>
        <v>1606.5</v>
      </c>
    </row>
    <row r="78" spans="2:6" ht="23.5" x14ac:dyDescent="0.55000000000000004">
      <c r="B78" s="53">
        <v>44651</v>
      </c>
      <c r="C78" s="54"/>
      <c r="D78" s="55">
        <v>358</v>
      </c>
      <c r="E78" s="55">
        <v>4.25</v>
      </c>
      <c r="F78" s="56">
        <f>D78*E7</f>
        <v>1521.5</v>
      </c>
    </row>
    <row r="79" spans="2:6" ht="23.5" x14ac:dyDescent="0.55000000000000004">
      <c r="B79" s="53">
        <v>44635</v>
      </c>
      <c r="C79" s="54" t="s">
        <v>102</v>
      </c>
      <c r="D79" s="55">
        <v>48</v>
      </c>
      <c r="E79" s="55">
        <v>4.25</v>
      </c>
      <c r="F79" s="56">
        <f>D79*E7</f>
        <v>204</v>
      </c>
    </row>
    <row r="80" spans="2:6" ht="23.5" x14ac:dyDescent="0.55000000000000004">
      <c r="B80" s="53">
        <v>44651</v>
      </c>
      <c r="C80" s="54"/>
      <c r="D80" s="55">
        <v>54</v>
      </c>
      <c r="E80" s="55">
        <v>4.25</v>
      </c>
      <c r="F80" s="56">
        <f>D80*E7</f>
        <v>229.5</v>
      </c>
    </row>
    <row r="81" spans="2:7" ht="23.5" x14ac:dyDescent="0.55000000000000004">
      <c r="B81" s="53">
        <v>44635</v>
      </c>
      <c r="C81" s="54" t="s">
        <v>103</v>
      </c>
      <c r="D81" s="55">
        <v>14</v>
      </c>
      <c r="E81" s="55">
        <v>4.25</v>
      </c>
      <c r="F81" s="56">
        <f>D81*E7</f>
        <v>59.5</v>
      </c>
    </row>
    <row r="82" spans="2:7" ht="23.5" x14ac:dyDescent="0.55000000000000004">
      <c r="B82" s="53">
        <v>44651</v>
      </c>
      <c r="C82" s="54"/>
      <c r="D82" s="55">
        <v>43</v>
      </c>
      <c r="E82" s="55">
        <v>4.25</v>
      </c>
      <c r="F82" s="56">
        <f>D82*E7</f>
        <v>182.75</v>
      </c>
    </row>
    <row r="83" spans="2:7" ht="23.5" x14ac:dyDescent="0.55000000000000004">
      <c r="B83" s="53">
        <v>44635</v>
      </c>
      <c r="C83" s="54" t="s">
        <v>104</v>
      </c>
      <c r="D83" s="55">
        <v>739</v>
      </c>
      <c r="E83" s="55">
        <v>4.25</v>
      </c>
      <c r="F83" s="56">
        <f>D83*E7</f>
        <v>3140.75</v>
      </c>
      <c r="G83" s="57" t="s">
        <v>9</v>
      </c>
    </row>
    <row r="84" spans="2:7" ht="23.5" x14ac:dyDescent="0.55000000000000004">
      <c r="B84" s="53">
        <v>44651</v>
      </c>
      <c r="C84" s="54"/>
      <c r="D84" s="55">
        <v>1211</v>
      </c>
      <c r="E84" s="55">
        <v>4.25</v>
      </c>
      <c r="F84" s="56">
        <f>D84*E7</f>
        <v>5146.75</v>
      </c>
      <c r="G84" s="57"/>
    </row>
    <row r="85" spans="2:7" ht="23.5" x14ac:dyDescent="0.55000000000000004">
      <c r="B85" s="53">
        <v>44651</v>
      </c>
      <c r="C85" s="54" t="s">
        <v>105</v>
      </c>
      <c r="D85" s="55">
        <v>458</v>
      </c>
      <c r="E85" s="55">
        <v>4.25</v>
      </c>
      <c r="F85" s="56">
        <f>D85*E7</f>
        <v>1946.5</v>
      </c>
    </row>
    <row r="86" spans="2:7" ht="23.5" x14ac:dyDescent="0.55000000000000004">
      <c r="B86" s="54"/>
      <c r="C86" s="54"/>
      <c r="D86" s="54"/>
    </row>
    <row r="87" spans="2:7" ht="23.5" x14ac:dyDescent="0.55000000000000004">
      <c r="B87" s="54"/>
      <c r="C87" s="58" t="s">
        <v>106</v>
      </c>
      <c r="D87" s="58" t="s">
        <v>9</v>
      </c>
      <c r="E87" s="59"/>
      <c r="F87" s="60">
        <f>SUM(F7:F86)</f>
        <v>57488.262499999997</v>
      </c>
      <c r="G87" s="61">
        <f>F87*0.118</f>
        <v>6783.6149749999995</v>
      </c>
    </row>
    <row r="88" spans="2:7" ht="23.5" x14ac:dyDescent="0.55000000000000004">
      <c r="B88" s="54"/>
      <c r="C88" s="54" t="s">
        <v>107</v>
      </c>
      <c r="D88" s="54"/>
    </row>
    <row r="89" spans="2:7" ht="23.5" x14ac:dyDescent="0.55000000000000004">
      <c r="B89" s="54"/>
      <c r="C89" s="54" t="s">
        <v>108</v>
      </c>
      <c r="D89" s="54"/>
    </row>
    <row r="90" spans="2:7" ht="23.5" x14ac:dyDescent="0.55000000000000004">
      <c r="B90" s="54"/>
      <c r="C90" s="55" t="s">
        <v>109</v>
      </c>
      <c r="D90" s="54" t="s">
        <v>110</v>
      </c>
    </row>
    <row r="91" spans="2:7" ht="23.5" x14ac:dyDescent="0.55000000000000004">
      <c r="B91" s="54"/>
      <c r="C91" s="54"/>
      <c r="D91" s="54"/>
    </row>
    <row r="92" spans="2:7" ht="23.5" x14ac:dyDescent="0.55000000000000004">
      <c r="B92" s="54"/>
      <c r="C92" s="54"/>
      <c r="D92" s="54"/>
      <c r="E92" t="e">
        <f>D87/6.61</f>
        <v>#VALUE!</v>
      </c>
    </row>
    <row r="93" spans="2:7" ht="23.5" x14ac:dyDescent="0.55000000000000004">
      <c r="B93" s="54"/>
      <c r="C93" s="54"/>
      <c r="D93" s="54"/>
    </row>
    <row r="94" spans="2:7" ht="23.5" x14ac:dyDescent="0.55000000000000004">
      <c r="B94" s="54"/>
      <c r="C94" s="54"/>
      <c r="D94" s="54"/>
    </row>
    <row r="95" spans="2:7" ht="23.5" x14ac:dyDescent="0.55000000000000004">
      <c r="B95" s="53"/>
      <c r="C95" s="54"/>
      <c r="D95" s="54"/>
    </row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9003A-A374-4811-B0CE-2CC105E28A4D}">
  <dimension ref="A2:G25"/>
  <sheetViews>
    <sheetView workbookViewId="0">
      <selection activeCell="G3" sqref="G3"/>
    </sheetView>
  </sheetViews>
  <sheetFormatPr baseColWidth="10" defaultColWidth="8.7265625" defaultRowHeight="14.5" x14ac:dyDescent="0.35"/>
  <cols>
    <col min="1" max="1" width="44.26953125" customWidth="1"/>
    <col min="2" max="2" width="16.26953125" customWidth="1"/>
    <col min="5" max="5" width="27.81640625" customWidth="1"/>
    <col min="6" max="6" width="49.1796875" customWidth="1"/>
    <col min="7" max="7" width="24.453125" customWidth="1"/>
  </cols>
  <sheetData>
    <row r="2" spans="1:7" ht="18.5" x14ac:dyDescent="0.45">
      <c r="E2" s="66" t="s">
        <v>111</v>
      </c>
      <c r="F2" s="67" t="s">
        <v>112</v>
      </c>
      <c r="G2" s="81" t="s">
        <v>113</v>
      </c>
    </row>
    <row r="3" spans="1:7" ht="18.5" x14ac:dyDescent="0.45">
      <c r="A3" s="63" t="s">
        <v>114</v>
      </c>
      <c r="B3" s="62" t="s">
        <v>115</v>
      </c>
      <c r="E3" s="76" t="s">
        <v>116</v>
      </c>
      <c r="F3" s="77" t="s">
        <v>117</v>
      </c>
      <c r="G3" s="81" t="s">
        <v>118</v>
      </c>
    </row>
    <row r="4" spans="1:7" ht="37" x14ac:dyDescent="0.45">
      <c r="A4" s="63" t="s">
        <v>119</v>
      </c>
      <c r="B4" s="64" t="s">
        <v>120</v>
      </c>
      <c r="E4" s="70" t="s">
        <v>121</v>
      </c>
      <c r="F4" s="78">
        <v>500</v>
      </c>
      <c r="G4" s="81" t="s">
        <v>122</v>
      </c>
    </row>
    <row r="5" spans="1:7" ht="18.5" x14ac:dyDescent="0.45">
      <c r="A5" s="63" t="s">
        <v>123</v>
      </c>
      <c r="B5" s="65" t="s">
        <v>124</v>
      </c>
      <c r="E5" s="70" t="s">
        <v>125</v>
      </c>
      <c r="F5" s="78">
        <v>1800</v>
      </c>
      <c r="G5" s="81" t="s">
        <v>126</v>
      </c>
    </row>
    <row r="6" spans="1:7" ht="18.5" x14ac:dyDescent="0.45">
      <c r="A6" s="63" t="s">
        <v>127</v>
      </c>
      <c r="B6" s="65" t="s">
        <v>128</v>
      </c>
      <c r="E6" s="70" t="s">
        <v>129</v>
      </c>
      <c r="F6" s="78">
        <v>3500</v>
      </c>
      <c r="G6" s="81" t="s">
        <v>130</v>
      </c>
    </row>
    <row r="7" spans="1:7" ht="18.5" x14ac:dyDescent="0.45">
      <c r="A7" s="63" t="s">
        <v>131</v>
      </c>
      <c r="B7" s="65" t="s">
        <v>132</v>
      </c>
      <c r="E7" s="72" t="s">
        <v>133</v>
      </c>
      <c r="F7" s="79">
        <v>4000</v>
      </c>
    </row>
    <row r="8" spans="1:7" ht="18.5" x14ac:dyDescent="0.45">
      <c r="A8" s="63" t="s">
        <v>134</v>
      </c>
      <c r="B8" s="65" t="s">
        <v>135</v>
      </c>
      <c r="E8" s="76" t="s">
        <v>136</v>
      </c>
      <c r="F8" s="77" t="s">
        <v>137</v>
      </c>
    </row>
    <row r="9" spans="1:7" ht="18.5" x14ac:dyDescent="0.45">
      <c r="A9" s="63" t="s">
        <v>138</v>
      </c>
      <c r="B9" s="65" t="s">
        <v>139</v>
      </c>
      <c r="E9" s="70" t="s">
        <v>129</v>
      </c>
      <c r="F9" s="78">
        <v>120</v>
      </c>
    </row>
    <row r="10" spans="1:7" ht="18.5" x14ac:dyDescent="0.45">
      <c r="E10" s="72" t="s">
        <v>133</v>
      </c>
      <c r="F10" s="79">
        <v>300</v>
      </c>
    </row>
    <row r="11" spans="1:7" ht="18.5" x14ac:dyDescent="0.45">
      <c r="E11" s="76" t="s">
        <v>140</v>
      </c>
      <c r="F11" s="77" t="s">
        <v>137</v>
      </c>
    </row>
    <row r="12" spans="1:7" ht="18.5" x14ac:dyDescent="0.45">
      <c r="E12" s="72" t="s">
        <v>133</v>
      </c>
      <c r="F12" s="79">
        <v>1500</v>
      </c>
    </row>
    <row r="13" spans="1:7" ht="18.5" x14ac:dyDescent="0.45">
      <c r="E13" s="76" t="s">
        <v>141</v>
      </c>
      <c r="F13" s="77" t="s">
        <v>137</v>
      </c>
    </row>
    <row r="14" spans="1:7" ht="18.5" x14ac:dyDescent="0.45">
      <c r="E14" s="70" t="s">
        <v>129</v>
      </c>
      <c r="F14" s="78">
        <v>180</v>
      </c>
    </row>
    <row r="15" spans="1:7" ht="18.5" x14ac:dyDescent="0.45">
      <c r="E15" s="72" t="s">
        <v>133</v>
      </c>
      <c r="F15" s="79">
        <v>300</v>
      </c>
    </row>
    <row r="16" spans="1:7" ht="59.25" customHeight="1" x14ac:dyDescent="0.45">
      <c r="E16" s="70" t="s">
        <v>142</v>
      </c>
      <c r="F16" s="69" t="s">
        <v>137</v>
      </c>
    </row>
    <row r="17" spans="5:6" ht="18.5" x14ac:dyDescent="0.45">
      <c r="E17" s="70" t="s">
        <v>121</v>
      </c>
      <c r="F17" s="78">
        <v>500</v>
      </c>
    </row>
    <row r="18" spans="5:6" ht="18.5" x14ac:dyDescent="0.45">
      <c r="E18" s="70" t="s">
        <v>125</v>
      </c>
      <c r="F18" s="78">
        <v>800</v>
      </c>
    </row>
    <row r="19" spans="5:6" ht="21.75" customHeight="1" x14ac:dyDescent="0.45">
      <c r="E19" s="70" t="s">
        <v>129</v>
      </c>
      <c r="F19" s="78">
        <v>1200</v>
      </c>
    </row>
    <row r="20" spans="5:6" ht="61.5" customHeight="1" x14ac:dyDescent="0.45">
      <c r="E20" s="72" t="s">
        <v>143</v>
      </c>
      <c r="F20" s="79">
        <v>1600</v>
      </c>
    </row>
    <row r="21" spans="5:6" ht="40.5" customHeight="1" x14ac:dyDescent="0.45">
      <c r="E21" s="73" t="s">
        <v>144</v>
      </c>
      <c r="F21" s="80">
        <f>SUM(F7,F10,F12,F15,F20)</f>
        <v>7700</v>
      </c>
    </row>
    <row r="22" spans="5:6" ht="18.5" x14ac:dyDescent="0.45">
      <c r="E22" s="68" t="s">
        <v>137</v>
      </c>
      <c r="F22" s="69" t="s">
        <v>137</v>
      </c>
    </row>
    <row r="23" spans="5:6" ht="63.75" customHeight="1" x14ac:dyDescent="0.45">
      <c r="E23" s="70" t="s">
        <v>145</v>
      </c>
      <c r="F23" s="71" t="s">
        <v>146</v>
      </c>
    </row>
    <row r="24" spans="5:6" ht="18.5" x14ac:dyDescent="0.45">
      <c r="E24" s="68" t="s">
        <v>137</v>
      </c>
      <c r="F24" s="69" t="s">
        <v>137</v>
      </c>
    </row>
    <row r="25" spans="5:6" ht="60" customHeight="1" x14ac:dyDescent="0.45">
      <c r="E25" s="74" t="s">
        <v>147</v>
      </c>
      <c r="F25" s="75" t="s">
        <v>148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ild xmlns="2e61e6e0-b9a9-4cd5-898e-56080862a0a4" xsi:nil="true"/>
    <lcf76f155ced4ddcb4097134ff3c332f xmlns="2e61e6e0-b9a9-4cd5-898e-56080862a0a4">
      <Terms xmlns="http://schemas.microsoft.com/office/infopath/2007/PartnerControls"/>
    </lcf76f155ced4ddcb4097134ff3c332f>
    <TaxCatchAll xmlns="da3cd9f4-2715-4ecc-8d0d-fd30b6d39ac2" xsi:nil="true"/>
    <Datum xmlns="2e61e6e0-b9a9-4cd5-898e-56080862a0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43DFD3DF164F4DB9B7BBB490157FE7" ma:contentTypeVersion="21" ma:contentTypeDescription="Ein neues Dokument erstellen." ma:contentTypeScope="" ma:versionID="a0815e8370333b1ee7c6fafd00469711">
  <xsd:schema xmlns:xsd="http://www.w3.org/2001/XMLSchema" xmlns:xs="http://www.w3.org/2001/XMLSchema" xmlns:p="http://schemas.microsoft.com/office/2006/metadata/properties" xmlns:ns2="2e61e6e0-b9a9-4cd5-898e-56080862a0a4" xmlns:ns3="da3cd9f4-2715-4ecc-8d0d-fd30b6d39ac2" targetNamespace="http://schemas.microsoft.com/office/2006/metadata/properties" ma:root="true" ma:fieldsID="f11c1e684f317aba1f6a92cb68c4f17b" ns2:_="" ns3:_="">
    <xsd:import namespace="2e61e6e0-b9a9-4cd5-898e-56080862a0a4"/>
    <xsd:import namespace="da3cd9f4-2715-4ecc-8d0d-fd30b6d39a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Bil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um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1e6e0-b9a9-4cd5-898e-56080862a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Bild" ma:index="20" nillable="true" ma:displayName="Bild" ma:format="Thumbnail" ma:internalName="Bild">
      <xsd:simpleType>
        <xsd:restriction base="dms:Unknown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cd8894ec-b72b-4613-9fcb-7debeb54c7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um" ma:index="25" nillable="true" ma:displayName="Datum" ma:format="DateOnly" ma:internalName="Datum">
      <xsd:simpleType>
        <xsd:restriction base="dms:DateTim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cd9f4-2715-4ecc-8d0d-fd30b6d39ac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152d4e81-51a1-4227-89de-405ecd634b01}" ma:internalName="TaxCatchAll" ma:showField="CatchAllData" ma:web="da3cd9f4-2715-4ecc-8d0d-fd30b6d39a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E1E4BD-9D91-4CED-8BB5-1337A17F4353}">
  <ds:schemaRefs>
    <ds:schemaRef ds:uri="http://schemas.microsoft.com/office/2006/metadata/properties"/>
    <ds:schemaRef ds:uri="http://schemas.microsoft.com/office/infopath/2007/PartnerControls"/>
    <ds:schemaRef ds:uri="2e61e6e0-b9a9-4cd5-898e-56080862a0a4"/>
    <ds:schemaRef ds:uri="da3cd9f4-2715-4ecc-8d0d-fd30b6d39ac2"/>
  </ds:schemaRefs>
</ds:datastoreItem>
</file>

<file path=customXml/itemProps2.xml><?xml version="1.0" encoding="utf-8"?>
<ds:datastoreItem xmlns:ds="http://schemas.openxmlformats.org/officeDocument/2006/customXml" ds:itemID="{6FDD7B3F-773B-4561-AA35-55200AD071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567954-8348-4424-9F71-BE54B57448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61e6e0-b9a9-4cd5-898e-56080862a0a4"/>
    <ds:schemaRef ds:uri="da3cd9f4-2715-4ecc-8d0d-fd30b6d39a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2022 Costo de Cacao Seco</vt:lpstr>
      <vt:lpstr>Alle Lieferanten</vt:lpstr>
      <vt:lpstr>Kalkulation Bestellung Bohnen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Degenhardt</dc:creator>
  <cp:keywords/>
  <dc:description/>
  <cp:lastModifiedBy>Andreas Degenhardt</cp:lastModifiedBy>
  <cp:revision/>
  <dcterms:created xsi:type="dcterms:W3CDTF">2021-10-16T11:52:21Z</dcterms:created>
  <dcterms:modified xsi:type="dcterms:W3CDTF">2024-08-08T14:03:18Z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0x0101007A43DFD3DF164F4DB9B7BBB490157FE7</vt:lpwstr>
  </property>
  <property fmtid="{D5CDD505-2E9C-101B-9397-08002B2CF9AE}" pid="3" name="MediaServiceImageTags">
    <vt:lpwstr/>
  </property>
</Properties>
</file>